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M:\SpareBank 1 Boligkreditt\1. Boligkreditt\Rapportering\Investorrapporter\201712\"/>
    </mc:Choice>
  </mc:AlternateContent>
  <bookViews>
    <workbookView xWindow="900" yWindow="-15" windowWidth="21705" windowHeight="11340" tabRatio="948" activeTab="2"/>
  </bookViews>
  <sheets>
    <sheet name="Introduction" sheetId="22" r:id="rId1"/>
    <sheet name="A. HTT General" sheetId="25" r:id="rId2"/>
    <sheet name="B1. HTT Mortgage Assets" sheetId="9" r:id="rId3"/>
    <sheet name="C. HTT Harmonised Glossary" sheetId="11" r:id="rId4"/>
    <sheet name="Disclaimer" sheetId="31" r:id="rId5"/>
    <sheet name="D. Insert Nat Trans Templ" sheetId="18" r:id="rId6"/>
    <sheet name="Details Liquid assets" sheetId="32" r:id="rId7"/>
    <sheet name="Issued Bonds" sheetId="33" r:id="rId8"/>
  </sheets>
  <externalReferences>
    <externalReference r:id="rId9"/>
    <externalReference r:id="rId10"/>
  </externalReferences>
  <definedNames>
    <definedName name="acceptable_use_policy" localSheetId="4">Disclaimer!#REF!</definedName>
    <definedName name="general_tc" localSheetId="4">Disclaimer!#REF!</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Disclaimer!#REF!</definedName>
    <definedName name="_xlnm.Print_Area" localSheetId="0">Introduction!$B$2:$J$39</definedName>
    <definedName name="_xlnm.Print_Titles" localSheetId="4">Disclaimer!#REF!</definedName>
    <definedName name="privacy_policy" localSheetId="4">Disclaimer!#REF!</definedName>
  </definedNames>
  <calcPr calcId="152511"/>
</workbook>
</file>

<file path=xl/calcChain.xml><?xml version="1.0" encoding="utf-8"?>
<calcChain xmlns="http://schemas.openxmlformats.org/spreadsheetml/2006/main">
  <c r="C40" i="33" l="1"/>
  <c r="J20" i="33"/>
  <c r="J13" i="33"/>
  <c r="H119" i="32"/>
  <c r="H118" i="32"/>
  <c r="H116" i="32"/>
  <c r="C16" i="32"/>
  <c r="C15" i="32"/>
  <c r="C14" i="32"/>
  <c r="C13" i="32"/>
  <c r="C12" i="32"/>
  <c r="C10" i="32"/>
  <c r="C9" i="32"/>
  <c r="C8" i="32"/>
  <c r="C7" i="32"/>
  <c r="C5" i="32"/>
  <c r="M15" i="18"/>
  <c r="L15" i="18"/>
  <c r="K15" i="18"/>
  <c r="M13" i="18"/>
  <c r="L13" i="18"/>
  <c r="K13" i="18"/>
  <c r="J15" i="18"/>
  <c r="J13" i="18"/>
  <c r="G230" i="9" l="1"/>
  <c r="F230" i="9"/>
  <c r="G229" i="9"/>
  <c r="F229" i="9"/>
  <c r="G228" i="9"/>
  <c r="F228" i="9"/>
  <c r="G227" i="9"/>
  <c r="F227" i="9"/>
  <c r="G226" i="9"/>
  <c r="F226" i="9"/>
  <c r="G225" i="9"/>
  <c r="F225" i="9"/>
  <c r="G224" i="9"/>
  <c r="F224" i="9"/>
  <c r="G223" i="9"/>
  <c r="F223" i="9"/>
  <c r="G222" i="9"/>
  <c r="F222" i="9"/>
  <c r="D230" i="9"/>
  <c r="C230" i="9"/>
  <c r="G207" i="9"/>
  <c r="F207" i="9"/>
  <c r="G206" i="9"/>
  <c r="F206" i="9"/>
  <c r="G205" i="9"/>
  <c r="F205" i="9"/>
  <c r="G204" i="9"/>
  <c r="F204" i="9"/>
  <c r="G203" i="9"/>
  <c r="F203" i="9"/>
  <c r="G202" i="9"/>
  <c r="F202" i="9"/>
  <c r="G201" i="9"/>
  <c r="F201" i="9"/>
  <c r="G200" i="9"/>
  <c r="G208" i="9" s="1"/>
  <c r="F200" i="9"/>
  <c r="F208" i="9" s="1"/>
  <c r="D208" i="9"/>
  <c r="C208" i="9"/>
  <c r="D195" i="9"/>
  <c r="G192" i="9" s="1"/>
  <c r="C195" i="9"/>
  <c r="F192" i="9" s="1"/>
  <c r="G193" i="9"/>
  <c r="F193" i="9"/>
  <c r="F191" i="9"/>
  <c r="G190" i="9"/>
  <c r="F189" i="9"/>
  <c r="G188" i="9"/>
  <c r="F188" i="9"/>
  <c r="F187" i="9"/>
  <c r="G186" i="9"/>
  <c r="F186" i="9"/>
  <c r="F185" i="9"/>
  <c r="G184" i="9"/>
  <c r="F184" i="9"/>
  <c r="F183" i="9"/>
  <c r="G182" i="9"/>
  <c r="F182" i="9"/>
  <c r="F181" i="9"/>
  <c r="G180" i="9"/>
  <c r="F180" i="9"/>
  <c r="G179" i="9"/>
  <c r="F179" i="9"/>
  <c r="G178" i="9"/>
  <c r="F178" i="9"/>
  <c r="G177" i="9"/>
  <c r="F177" i="9"/>
  <c r="G176" i="9"/>
  <c r="F176" i="9"/>
  <c r="G175" i="9"/>
  <c r="F175" i="9"/>
  <c r="G174" i="9"/>
  <c r="F174" i="9"/>
  <c r="G173" i="9"/>
  <c r="F173" i="9"/>
  <c r="G172" i="9"/>
  <c r="F172" i="9"/>
  <c r="G171" i="9"/>
  <c r="F171" i="9"/>
  <c r="F155" i="9"/>
  <c r="F154" i="9"/>
  <c r="F153" i="9"/>
  <c r="F152" i="9"/>
  <c r="F151" i="9"/>
  <c r="F142" i="9"/>
  <c r="F141" i="9"/>
  <c r="F118" i="9"/>
  <c r="F117" i="9"/>
  <c r="F116" i="9"/>
  <c r="F115" i="9"/>
  <c r="F114" i="9"/>
  <c r="F113" i="9"/>
  <c r="F112" i="9"/>
  <c r="F111" i="9"/>
  <c r="F110" i="9"/>
  <c r="F109" i="9"/>
  <c r="F108" i="9"/>
  <c r="F107" i="9"/>
  <c r="F106" i="9"/>
  <c r="F105" i="9"/>
  <c r="F104" i="9"/>
  <c r="F103" i="9"/>
  <c r="F102" i="9"/>
  <c r="F101" i="9"/>
  <c r="F100" i="9"/>
  <c r="F99" i="9"/>
  <c r="F204" i="25"/>
  <c r="F203" i="25"/>
  <c r="F202" i="25"/>
  <c r="F201" i="25"/>
  <c r="F200" i="25"/>
  <c r="F199" i="25"/>
  <c r="F198" i="25"/>
  <c r="F197" i="25"/>
  <c r="F196" i="25"/>
  <c r="F195" i="25"/>
  <c r="F194" i="25"/>
  <c r="F193" i="25"/>
  <c r="F192" i="25"/>
  <c r="F191" i="25"/>
  <c r="F206" i="25" s="1"/>
  <c r="C206" i="25"/>
  <c r="F176" i="25"/>
  <c r="F175" i="25"/>
  <c r="F173" i="25"/>
  <c r="F172" i="25"/>
  <c r="F177" i="25" s="1"/>
  <c r="C177" i="25"/>
  <c r="F167" i="25"/>
  <c r="F166" i="25"/>
  <c r="F168" i="25" s="1"/>
  <c r="F165" i="25"/>
  <c r="F164" i="25"/>
  <c r="F163" i="25"/>
  <c r="F162" i="25"/>
  <c r="C168" i="25"/>
  <c r="C167" i="25"/>
  <c r="C165" i="25"/>
  <c r="F151" i="25"/>
  <c r="G150" i="25"/>
  <c r="F150" i="25"/>
  <c r="G149" i="25"/>
  <c r="F149" i="25"/>
  <c r="G148" i="25"/>
  <c r="F148" i="25"/>
  <c r="G147" i="25"/>
  <c r="F147" i="25"/>
  <c r="G146" i="25"/>
  <c r="F146" i="25"/>
  <c r="G145" i="25"/>
  <c r="F145" i="25"/>
  <c r="G144" i="25"/>
  <c r="F144" i="25"/>
  <c r="G143" i="25"/>
  <c r="F143" i="25"/>
  <c r="G142" i="25"/>
  <c r="F142" i="25"/>
  <c r="G141" i="25"/>
  <c r="F141" i="25"/>
  <c r="G140" i="25"/>
  <c r="F140" i="25"/>
  <c r="G139" i="25"/>
  <c r="F139" i="25"/>
  <c r="G138" i="25"/>
  <c r="F138" i="25"/>
  <c r="G137" i="25"/>
  <c r="F137" i="25"/>
  <c r="G136" i="25"/>
  <c r="G151" i="25" s="1"/>
  <c r="F136" i="25"/>
  <c r="D151" i="25"/>
  <c r="C151" i="25"/>
  <c r="F113" i="25"/>
  <c r="G124" i="25"/>
  <c r="F124" i="25"/>
  <c r="G123" i="25"/>
  <c r="F123" i="25"/>
  <c r="G122" i="25"/>
  <c r="F122" i="25"/>
  <c r="G121" i="25"/>
  <c r="F121" i="25"/>
  <c r="G120" i="25"/>
  <c r="F120" i="25"/>
  <c r="G119" i="25"/>
  <c r="F119" i="25"/>
  <c r="G118" i="25"/>
  <c r="F118" i="25"/>
  <c r="G117" i="25"/>
  <c r="F117" i="25"/>
  <c r="G116" i="25"/>
  <c r="F116" i="25"/>
  <c r="G115" i="25"/>
  <c r="F115" i="25"/>
  <c r="G114" i="25"/>
  <c r="F114" i="25"/>
  <c r="G113" i="25"/>
  <c r="G112" i="25"/>
  <c r="F112" i="25"/>
  <c r="G111" i="25"/>
  <c r="F111" i="25"/>
  <c r="G110" i="25"/>
  <c r="G125" i="25" s="1"/>
  <c r="F110" i="25"/>
  <c r="D125" i="25"/>
  <c r="C125" i="25"/>
  <c r="G97" i="25"/>
  <c r="F97" i="25"/>
  <c r="G96" i="25"/>
  <c r="F96" i="25"/>
  <c r="G95" i="25"/>
  <c r="F95" i="25"/>
  <c r="G94" i="25"/>
  <c r="F94" i="25"/>
  <c r="G93" i="25"/>
  <c r="F93" i="25"/>
  <c r="G92" i="25"/>
  <c r="G98" i="25" s="1"/>
  <c r="F92" i="25"/>
  <c r="G91" i="25"/>
  <c r="F91" i="25"/>
  <c r="F98" i="25" s="1"/>
  <c r="D98" i="25"/>
  <c r="C98" i="25"/>
  <c r="F75" i="25"/>
  <c r="F74" i="25"/>
  <c r="F73" i="25"/>
  <c r="F72" i="25"/>
  <c r="F71" i="25"/>
  <c r="F70" i="25"/>
  <c r="F69" i="25"/>
  <c r="F76" i="25" s="1"/>
  <c r="C76" i="25"/>
  <c r="F57" i="25"/>
  <c r="F56" i="25"/>
  <c r="F55" i="25"/>
  <c r="F54" i="25"/>
  <c r="F53" i="25"/>
  <c r="F58" i="25" s="1"/>
  <c r="C58" i="25"/>
  <c r="G191" i="9" l="1"/>
  <c r="G194" i="9"/>
  <c r="G181" i="9"/>
  <c r="G195" i="9" s="1"/>
  <c r="G183" i="9"/>
  <c r="G185" i="9"/>
  <c r="G187" i="9"/>
  <c r="G189" i="9"/>
  <c r="F190" i="9"/>
  <c r="F195" i="9" s="1"/>
  <c r="F194" i="9"/>
  <c r="F125" i="25"/>
  <c r="D330" i="9" l="1"/>
  <c r="G336" i="9" s="1"/>
  <c r="C330" i="9"/>
  <c r="F336" i="9" s="1"/>
  <c r="G328" i="9"/>
  <c r="F328" i="9"/>
  <c r="G327" i="9"/>
  <c r="G326" i="9"/>
  <c r="F326" i="9"/>
  <c r="G325" i="9"/>
  <c r="G324" i="9"/>
  <c r="F324" i="9"/>
  <c r="G323" i="9"/>
  <c r="G322" i="9"/>
  <c r="F322" i="9"/>
  <c r="D308" i="9"/>
  <c r="G314" i="9" s="1"/>
  <c r="C308" i="9"/>
  <c r="F314" i="9" s="1"/>
  <c r="G306" i="9"/>
  <c r="F306" i="9"/>
  <c r="G305" i="9"/>
  <c r="G304" i="9"/>
  <c r="F304" i="9"/>
  <c r="G303" i="9"/>
  <c r="G302" i="9"/>
  <c r="F302" i="9"/>
  <c r="G301" i="9"/>
  <c r="G300" i="9"/>
  <c r="F300" i="9"/>
  <c r="D295" i="9"/>
  <c r="G294" i="9" s="1"/>
  <c r="C295" i="9"/>
  <c r="F293" i="9" s="1"/>
  <c r="G293" i="9"/>
  <c r="G291" i="9"/>
  <c r="F291" i="9"/>
  <c r="G289" i="9"/>
  <c r="F289" i="9"/>
  <c r="G287" i="9"/>
  <c r="F287" i="9"/>
  <c r="G285" i="9"/>
  <c r="F285" i="9"/>
  <c r="G283" i="9"/>
  <c r="F283" i="9"/>
  <c r="G282" i="9"/>
  <c r="G281" i="9"/>
  <c r="F281" i="9"/>
  <c r="G280" i="9"/>
  <c r="G279" i="9"/>
  <c r="F279" i="9"/>
  <c r="G278" i="9"/>
  <c r="G277" i="9"/>
  <c r="F277" i="9"/>
  <c r="G276" i="9"/>
  <c r="G275" i="9"/>
  <c r="F275" i="9"/>
  <c r="G274" i="9"/>
  <c r="G273" i="9"/>
  <c r="F273" i="9"/>
  <c r="G272" i="9"/>
  <c r="G271" i="9"/>
  <c r="F271" i="9"/>
  <c r="F211" i="9"/>
  <c r="C77" i="9"/>
  <c r="F73" i="9"/>
  <c r="D73" i="9"/>
  <c r="C73" i="9"/>
  <c r="F44" i="9"/>
  <c r="D44" i="9"/>
  <c r="C44" i="9"/>
  <c r="F28" i="9"/>
  <c r="C15" i="9"/>
  <c r="F13" i="9" s="1"/>
  <c r="C310" i="25"/>
  <c r="C298" i="25"/>
  <c r="C297" i="25"/>
  <c r="C296" i="25"/>
  <c r="C295" i="25"/>
  <c r="C294" i="25"/>
  <c r="C293" i="25"/>
  <c r="C292" i="25"/>
  <c r="C291" i="25"/>
  <c r="C290" i="25"/>
  <c r="C289" i="25"/>
  <c r="C288" i="25"/>
  <c r="C287" i="25"/>
  <c r="C286" i="25"/>
  <c r="F225" i="25"/>
  <c r="G224" i="25"/>
  <c r="F224" i="25"/>
  <c r="F223" i="25"/>
  <c r="G222" i="25"/>
  <c r="F222" i="25"/>
  <c r="F221" i="25"/>
  <c r="G220" i="25"/>
  <c r="F220" i="25"/>
  <c r="F219" i="25"/>
  <c r="G218" i="25"/>
  <c r="C218" i="25"/>
  <c r="G225" i="25" s="1"/>
  <c r="G217" i="25"/>
  <c r="F217" i="25"/>
  <c r="G216" i="25"/>
  <c r="F216" i="25"/>
  <c r="G215" i="25"/>
  <c r="F215" i="25"/>
  <c r="F218" i="25" s="1"/>
  <c r="G86" i="25"/>
  <c r="G73" i="25"/>
  <c r="G69" i="25"/>
  <c r="F24" i="9" l="1"/>
  <c r="F234" i="9"/>
  <c r="F235" i="9"/>
  <c r="F233" i="9"/>
  <c r="F231" i="9"/>
  <c r="F236" i="9"/>
  <c r="F232" i="9"/>
  <c r="G235" i="9"/>
  <c r="G233" i="9"/>
  <c r="G231" i="9"/>
  <c r="G236" i="9"/>
  <c r="G234" i="9"/>
  <c r="G232" i="9"/>
  <c r="F23" i="9"/>
  <c r="F19" i="9"/>
  <c r="F12" i="9"/>
  <c r="F22" i="9"/>
  <c r="F18" i="9"/>
  <c r="F26" i="9"/>
  <c r="F25" i="9"/>
  <c r="F21" i="9"/>
  <c r="F17" i="9"/>
  <c r="F14" i="9"/>
  <c r="F16" i="9"/>
  <c r="G214" i="9"/>
  <c r="G212" i="9"/>
  <c r="G210" i="9"/>
  <c r="G213" i="9"/>
  <c r="G211" i="9"/>
  <c r="G209" i="9"/>
  <c r="F20" i="9"/>
  <c r="F209" i="9"/>
  <c r="F213" i="9"/>
  <c r="F309" i="9"/>
  <c r="F311" i="9"/>
  <c r="F313" i="9"/>
  <c r="F331" i="9"/>
  <c r="F333" i="9"/>
  <c r="F335" i="9"/>
  <c r="G309" i="9"/>
  <c r="G311" i="9"/>
  <c r="G313" i="9"/>
  <c r="G331" i="9"/>
  <c r="G333" i="9"/>
  <c r="G335" i="9"/>
  <c r="F210" i="9"/>
  <c r="F212" i="9"/>
  <c r="F214" i="9"/>
  <c r="F272" i="9"/>
  <c r="F295" i="9" s="1"/>
  <c r="F274" i="9"/>
  <c r="F276" i="9"/>
  <c r="F278" i="9"/>
  <c r="F280" i="9"/>
  <c r="F282" i="9"/>
  <c r="F284" i="9"/>
  <c r="F286" i="9"/>
  <c r="F288" i="9"/>
  <c r="F290" i="9"/>
  <c r="F292" i="9"/>
  <c r="F294" i="9"/>
  <c r="F301" i="9"/>
  <c r="F308" i="9" s="1"/>
  <c r="F303" i="9"/>
  <c r="F305" i="9"/>
  <c r="F307" i="9"/>
  <c r="F310" i="9"/>
  <c r="F312" i="9"/>
  <c r="F323" i="9"/>
  <c r="F330" i="9" s="1"/>
  <c r="F325" i="9"/>
  <c r="F327" i="9"/>
  <c r="F329" i="9"/>
  <c r="F332" i="9"/>
  <c r="F334" i="9"/>
  <c r="G284" i="9"/>
  <c r="G295" i="9" s="1"/>
  <c r="G286" i="9"/>
  <c r="G288" i="9"/>
  <c r="G290" i="9"/>
  <c r="G292" i="9"/>
  <c r="G307" i="9"/>
  <c r="G308" i="9" s="1"/>
  <c r="G310" i="9"/>
  <c r="G312" i="9"/>
  <c r="G329" i="9"/>
  <c r="G330" i="9" s="1"/>
  <c r="G332" i="9"/>
  <c r="G334" i="9"/>
  <c r="G107" i="25"/>
  <c r="G103" i="25"/>
  <c r="G101" i="25"/>
  <c r="G99" i="25"/>
  <c r="G108" i="25"/>
  <c r="G106" i="25"/>
  <c r="G102" i="25"/>
  <c r="G100" i="25"/>
  <c r="F85" i="25"/>
  <c r="F80" i="25"/>
  <c r="F78" i="25"/>
  <c r="F86" i="25"/>
  <c r="F81" i="25"/>
  <c r="F79" i="25"/>
  <c r="F77" i="25"/>
  <c r="F159" i="25"/>
  <c r="F157" i="25"/>
  <c r="F155" i="25"/>
  <c r="F153" i="25"/>
  <c r="F160" i="25"/>
  <c r="F158" i="25"/>
  <c r="F156" i="25"/>
  <c r="F154" i="25"/>
  <c r="F152" i="25"/>
  <c r="F185" i="25"/>
  <c r="F181" i="25"/>
  <c r="F184" i="25"/>
  <c r="F180" i="25"/>
  <c r="F183" i="25"/>
  <c r="F179" i="25"/>
  <c r="F189" i="25"/>
  <c r="F182" i="25"/>
  <c r="F178" i="25"/>
  <c r="F210" i="25"/>
  <c r="F213" i="25"/>
  <c r="F209" i="25"/>
  <c r="F212" i="25"/>
  <c r="F208" i="25"/>
  <c r="F211" i="25"/>
  <c r="F207" i="25"/>
  <c r="F63" i="25"/>
  <c r="F59" i="25"/>
  <c r="F61" i="25"/>
  <c r="F64" i="25"/>
  <c r="F60" i="25"/>
  <c r="F62" i="25"/>
  <c r="C38" i="25"/>
  <c r="F108" i="25"/>
  <c r="F106" i="25"/>
  <c r="F102" i="25"/>
  <c r="F100" i="25"/>
  <c r="C39" i="25"/>
  <c r="F107" i="25"/>
  <c r="F103" i="25"/>
  <c r="F101" i="25"/>
  <c r="F99" i="25"/>
  <c r="G160" i="25"/>
  <c r="G158" i="25"/>
  <c r="G156" i="25"/>
  <c r="G154" i="25"/>
  <c r="G152" i="25"/>
  <c r="G159" i="25"/>
  <c r="G157" i="25"/>
  <c r="G155" i="25"/>
  <c r="G153" i="25"/>
  <c r="G219" i="25"/>
  <c r="G221" i="25"/>
  <c r="G223" i="25"/>
  <c r="G72" i="25"/>
  <c r="G78" i="25"/>
  <c r="G80" i="25"/>
  <c r="G85" i="25"/>
  <c r="G71" i="25"/>
  <c r="G75" i="25"/>
  <c r="G70" i="25"/>
  <c r="G74" i="25"/>
  <c r="G77" i="25"/>
  <c r="G79" i="25"/>
  <c r="G81" i="25"/>
  <c r="F37" i="9" l="1"/>
  <c r="F36" i="9"/>
  <c r="F15" i="9"/>
  <c r="D45" i="25"/>
  <c r="G133" i="25" l="1"/>
  <c r="G131" i="25"/>
  <c r="G129" i="25"/>
  <c r="G127" i="25"/>
  <c r="G134" i="25"/>
  <c r="G132" i="25"/>
  <c r="G130" i="25"/>
  <c r="G128" i="25"/>
  <c r="G126" i="25"/>
  <c r="F134" i="25"/>
  <c r="F132" i="25"/>
  <c r="F130" i="25"/>
  <c r="F128" i="25"/>
  <c r="F126" i="25"/>
  <c r="F133" i="25"/>
  <c r="F131" i="25"/>
  <c r="F129" i="25"/>
  <c r="F127" i="25"/>
</calcChain>
</file>

<file path=xl/sharedStrings.xml><?xml version="1.0" encoding="utf-8"?>
<sst xmlns="http://schemas.openxmlformats.org/spreadsheetml/2006/main" count="2403" uniqueCount="1453">
  <si>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</si>
  <si>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</si>
  <si>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</si>
  <si>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</si>
  <si>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</si>
  <si>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</si>
  <si>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</si>
  <si>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</si>
  <si>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</si>
  <si>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</si>
  <si>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</si>
  <si>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</si>
  <si>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</si>
  <si>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</si>
  <si>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</si>
  <si>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</si>
  <si>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</si>
  <si>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</si>
  <si>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</si>
  <si>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</si>
  <si>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</si>
  <si>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</si>
  <si>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</si>
  <si>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</si>
  <si>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</si>
  <si>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</si>
  <si>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</si>
  <si>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</si>
  <si>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</si>
  <si>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</si>
  <si>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</si>
  <si>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</si>
  <si>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</si>
  <si>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</si>
  <si>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</si>
  <si>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</si>
  <si>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</si>
  <si>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</si>
  <si>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</si>
  <si>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</si>
  <si>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</si>
  <si>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</si>
  <si>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</si>
  <si>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</si>
  <si>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</si>
  <si>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</si>
  <si>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</si>
  <si>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</si>
  <si>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</si>
  <si>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</si>
  <si>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</si>
  <si>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</si>
  <si>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</si>
  <si>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</si>
  <si>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</si>
  <si>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</si>
  <si>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</si>
  <si>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</si>
  <si>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</si>
  <si>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</si>
  <si>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</si>
  <si>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</si>
  <si>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</si>
  <si>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</si>
  <si>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</si>
  <si>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</si>
  <si>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</si>
  <si>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</si>
  <si>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</si>
  <si>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</si>
  <si>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</si>
  <si>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</si>
  <si>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</si>
  <si>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</si>
  <si>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</si>
  <si>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</si>
  <si>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</si>
  <si>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</si>
  <si>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</si>
  <si>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</si>
  <si>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</si>
  <si>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</si>
  <si>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</si>
  <si>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</si>
  <si>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</si>
  <si>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</si>
  <si>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</si>
  <si>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</si>
  <si>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</si>
  <si>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</si>
  <si>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</si>
  <si>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</si>
  <si>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</si>
  <si>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</si>
  <si>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</si>
  <si>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</si>
  <si>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</si>
  <si>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</si>
  <si>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</si>
  <si>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</si>
  <si>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</si>
  <si>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</si>
  <si>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</si>
  <si>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</si>
  <si>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</si>
  <si>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</si>
  <si>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</si>
  <si>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</si>
  <si>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</si>
  <si>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</si>
  <si>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</si>
  <si>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</si>
  <si>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</si>
  <si>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</si>
  <si>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</si>
  <si>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</si>
  <si>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</si>
  <si>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</si>
  <si>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</si>
  <si>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</si>
  <si>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</si>
  <si>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</si>
  <si>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</si>
  <si>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</si>
  <si>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</si>
  <si>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</si>
  <si>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</si>
  <si>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</si>
  <si>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</si>
  <si>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</si>
  <si>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</si>
  <si>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</si>
  <si>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</si>
  <si>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</si>
  <si>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</si>
  <si>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</si>
  <si>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</si>
  <si>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</si>
  <si>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</si>
  <si>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</si>
  <si>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</si>
  <si>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</si>
  <si>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</si>
  <si>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</si>
  <si>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</si>
  <si>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</si>
  <si>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</si>
  <si>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</si>
  <si>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</si>
  <si>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</si>
  <si>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</si>
  <si>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</si>
  <si>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</si>
  <si>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</si>
  <si>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</si>
  <si>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</si>
  <si>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</si>
  <si>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</si>
  <si>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</si>
  <si>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</si>
  <si>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</si>
  <si>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</si>
  <si>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</si>
  <si>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</si>
  <si>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</si>
  <si>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</si>
  <si>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</si>
  <si>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</si>
  <si>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</si>
  <si>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</si>
  <si>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</si>
  <si>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</si>
  <si>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</si>
  <si>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</si>
  <si>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</si>
  <si>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</si>
  <si>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</si>
  <si>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</si>
  <si>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</si>
  <si>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</si>
  <si>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</si>
  <si>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</si>
  <si>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</si>
  <si>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</si>
  <si>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</si>
  <si>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</si>
  <si>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</si>
  <si>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</si>
  <si>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</si>
  <si>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</si>
  <si>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</si>
  <si>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</si>
  <si>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</si>
  <si>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</si>
  <si>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</si>
  <si>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</si>
  <si>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</si>
  <si>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</si>
  <si>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</si>
  <si>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</si>
  <si>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</si>
  <si>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</si>
  <si>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</si>
  <si>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</si>
  <si>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</si>
  <si>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</si>
  <si>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</si>
  <si>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</si>
  <si>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</si>
  <si>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</si>
  <si>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</si>
  <si>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</si>
  <si>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</si>
  <si>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</si>
  <si>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</si>
  <si>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</si>
  <si>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</si>
  <si>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</si>
  <si>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</si>
  <si>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</si>
  <si>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</si>
  <si>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</si>
  <si>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</si>
  <si>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</si>
  <si>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</si>
  <si>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</si>
  <si>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</si>
  <si>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</si>
  <si>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</si>
  <si>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</si>
  <si>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</si>
  <si>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</si>
  <si>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</si>
  <si>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</si>
  <si>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</si>
  <si>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</si>
  <si>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</si>
  <si>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</si>
  <si>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</si>
  <si>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</si>
  <si>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</si>
  <si>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</si>
  <si>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</si>
  <si>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</si>
  <si>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</si>
  <si>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</si>
  <si>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</si>
  <si>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</si>
  <si>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</si>
  <si>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</si>
  <si>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</si>
  <si>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</si>
  <si>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</si>
  <si>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</si>
  <si>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</si>
  <si>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</si>
  <si>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</si>
  <si>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</si>
  <si>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</si>
  <si>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</si>
  <si>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</si>
  <si>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</si>
  <si>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</si>
  <si>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</si>
  <si>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</si>
  <si>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</si>
  <si>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</si>
  <si>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</si>
  <si>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</si>
  <si>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</si>
  <si>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</si>
  <si>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</si>
  <si>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</si>
  <si>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</si>
  <si>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</si>
  <si>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</si>
  <si>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</si>
  <si>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</si>
  <si>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</si>
  <si>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</si>
  <si>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</si>
  <si>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</si>
  <si>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</si>
  <si>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</si>
  <si>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</si>
  <si>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</si>
  <si>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</si>
  <si>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</si>
  <si>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</si>
  <si>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</si>
  <si>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</si>
  <si>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</si>
  <si>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</si>
  <si>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</si>
  <si>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</si>
  <si>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</si>
  <si>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</si>
  <si>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</si>
  <si>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</si>
  <si>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</si>
  <si>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</si>
  <si>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</si>
  <si>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</si>
  <si>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</si>
  <si>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</si>
  <si>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</si>
  <si>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</si>
  <si>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</si>
  <si>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</si>
  <si>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</si>
  <si>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</si>
  <si>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</si>
  <si>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</si>
  <si>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</si>
  <si>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</si>
  <si>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</si>
  <si>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</si>
  <si>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</si>
  <si>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</si>
  <si>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</si>
  <si>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</si>
  <si>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</si>
  <si>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</si>
  <si>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</si>
  <si>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</si>
  <si>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</si>
  <si>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</si>
  <si>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</si>
  <si>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</si>
  <si>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</si>
  <si>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</si>
  <si>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</si>
  <si>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</si>
  <si>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</si>
  <si>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</si>
  <si>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</si>
  <si>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</si>
  <si>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</si>
  <si>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</si>
  <si>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</si>
  <si>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</si>
  <si>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</si>
  <si>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</si>
  <si>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</si>
  <si>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</si>
  <si>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</si>
  <si>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</si>
  <si>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</si>
  <si>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</si>
  <si>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</si>
  <si>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</si>
  <si>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</si>
  <si>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</si>
  <si>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</si>
  <si>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</si>
  <si>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</si>
  <si>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</si>
  <si>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</si>
  <si>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</si>
  <si>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</si>
  <si>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</si>
  <si>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</si>
  <si>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</si>
  <si>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</si>
  <si>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</si>
  <si>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</si>
  <si>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</si>
  <si>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</si>
  <si>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</si>
  <si>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</si>
  <si>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</si>
  <si>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</si>
  <si>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</si>
  <si>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</si>
  <si>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</si>
  <si>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</si>
  <si>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</si>
  <si>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</si>
  <si>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</si>
  <si>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</si>
  <si>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</si>
  <si>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</si>
  <si>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</si>
  <si>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</si>
  <si>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</si>
  <si>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</si>
  <si>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</si>
  <si>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</si>
  <si>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</si>
  <si>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</si>
  <si>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</si>
  <si>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</si>
  <si>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</si>
  <si>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</si>
  <si>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</si>
  <si>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</si>
  <si>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</si>
  <si>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</si>
  <si>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</si>
  <si>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</si>
  <si>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</si>
  <si>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</si>
  <si>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</si>
  <si>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</si>
  <si>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</si>
  <si>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</si>
  <si>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</si>
  <si>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</si>
  <si>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</si>
  <si>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</si>
  <si>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</si>
  <si>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</si>
  <si>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</si>
  <si>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</si>
  <si>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</si>
  <si>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</si>
  <si>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</si>
  <si>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</si>
  <si>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</si>
  <si>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</si>
  <si>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</si>
  <si>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</si>
  <si>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</si>
  <si>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</si>
  <si>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</si>
  <si>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</si>
  <si>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</si>
  <si>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</si>
  <si>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</si>
  <si>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</si>
  <si>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</si>
  <si>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</si>
  <si>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</si>
  <si>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</si>
  <si>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</si>
  <si>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</si>
  <si>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</si>
  <si>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</si>
  <si>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</si>
  <si>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</si>
  <si>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</si>
  <si>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</si>
  <si>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</si>
  <si>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</si>
  <si>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</si>
  <si>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</si>
  <si>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</si>
  <si>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</si>
  <si>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</si>
  <si>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</si>
  <si>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</si>
  <si>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</si>
  <si>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</si>
  <si>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</si>
  <si>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</si>
  <si>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</si>
  <si>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</si>
  <si>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</si>
  <si>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</si>
  <si>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</si>
  <si>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</si>
  <si>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</si>
  <si>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</si>
  <si>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</si>
  <si>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</si>
  <si>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</si>
  <si>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</si>
  <si>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</si>
  <si>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</si>
  <si>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</si>
  <si>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</si>
  <si>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</si>
  <si>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</si>
  <si>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</si>
  <si>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</si>
  <si>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</si>
  <si>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</si>
  <si>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</si>
  <si>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</si>
  <si>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</si>
  <si>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</si>
  <si>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</si>
  <si>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</si>
  <si>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</si>
  <si>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</si>
  <si>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</si>
  <si>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</si>
  <si>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</si>
  <si>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</si>
  <si>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</si>
  <si>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</si>
  <si>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</si>
  <si>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</si>
  <si>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</si>
  <si>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</si>
  <si>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</si>
  <si>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</si>
  <si>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</si>
  <si>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</si>
  <si>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</si>
  <si>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</si>
  <si>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</si>
  <si>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</si>
  <si>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</si>
  <si>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</si>
  <si>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</si>
  <si>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</si>
  <si>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</si>
  <si>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</si>
  <si>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</si>
  <si>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</si>
  <si>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</si>
  <si>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</si>
  <si>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</si>
  <si>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</si>
  <si>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</si>
  <si>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</si>
  <si>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</si>
  <si>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</si>
  <si>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</si>
  <si>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</si>
  <si>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</si>
  <si>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</si>
  <si>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</si>
  <si>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</si>
  <si>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</si>
  <si>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</si>
  <si>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</si>
  <si>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</si>
  <si>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</si>
  <si>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</si>
  <si>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</si>
  <si>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</si>
  <si>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</si>
  <si>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</si>
  <si>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</si>
  <si>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</si>
  <si>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</si>
  <si>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</si>
  <si>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</si>
  <si>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</si>
  <si>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</si>
  <si>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</si>
  <si>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</si>
  <si>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</si>
  <si>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</si>
  <si>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</si>
  <si>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</si>
  <si>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</si>
  <si>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</si>
  <si>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</si>
  <si>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</si>
  <si>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</si>
  <si>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</si>
  <si>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</si>
  <si>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</si>
  <si>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</si>
  <si>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</si>
  <si>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</si>
  <si>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</si>
  <si>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</si>
  <si>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</si>
  <si>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</si>
  <si>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</si>
  <si>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</si>
  <si>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</si>
  <si>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</si>
  <si>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</si>
  <si>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</si>
  <si>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</si>
  <si>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</si>
  <si>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</si>
  <si>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</si>
  <si>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</si>
  <si>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</si>
  <si>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</si>
  <si>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</si>
  <si>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</si>
  <si>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</si>
  <si>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</si>
  <si>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</si>
  <si>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</si>
  <si>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</si>
  <si>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</si>
  <si>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</si>
  <si>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</si>
  <si>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</si>
  <si>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</si>
  <si>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</si>
  <si>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</si>
  <si>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</si>
  <si>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</si>
  <si>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</si>
  <si>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</si>
  <si>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</si>
  <si>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</si>
  <si>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</si>
  <si>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</si>
  <si>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</si>
  <si>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</si>
  <si>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</si>
  <si>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</si>
  <si>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</si>
  <si>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</si>
  <si>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</si>
  <si>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</si>
  <si>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</si>
  <si>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</si>
  <si>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</si>
  <si>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</si>
  <si>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</si>
  <si>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</si>
  <si>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</si>
  <si>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</si>
  <si>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</si>
  <si>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</si>
  <si>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</si>
  <si>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</si>
  <si>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</si>
  <si>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</si>
  <si>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</si>
  <si>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</si>
  <si>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</si>
  <si>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</si>
  <si>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</si>
  <si>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</si>
  <si>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</si>
  <si>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</si>
  <si>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</si>
  <si>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</si>
  <si>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</si>
  <si>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</si>
  <si>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</si>
  <si>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</si>
  <si>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</si>
  <si>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</si>
  <si>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</si>
  <si>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</si>
  <si>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</si>
  <si>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</si>
  <si>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</si>
  <si>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</si>
  <si>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</si>
  <si>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</si>
  <si>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</si>
  <si>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</si>
  <si>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</si>
  <si>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</si>
  <si>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</si>
  <si>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</si>
  <si>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</si>
  <si>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</si>
  <si>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</si>
  <si>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</si>
  <si>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</si>
  <si>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</si>
  <si>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</si>
  <si>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</si>
  <si>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</si>
  <si>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</si>
  <si>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</si>
  <si>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</si>
  <si>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</si>
  <si>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</si>
  <si>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</si>
  <si>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</si>
  <si>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</si>
  <si>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</si>
  <si>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</si>
  <si>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</si>
  <si>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</si>
  <si>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</si>
  <si>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</si>
  <si>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</si>
  <si>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</si>
  <si>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</si>
  <si>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</si>
  <si>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</si>
  <si>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</si>
  <si>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</si>
  <si>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</si>
  <si>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</si>
  <si>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</si>
  <si>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</si>
  <si>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</si>
  <si>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</si>
  <si>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</si>
  <si>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</si>
  <si>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</si>
  <si>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</si>
  <si>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</si>
  <si>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</si>
  <si>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</si>
  <si>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</si>
  <si>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</si>
  <si>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</si>
  <si>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</si>
  <si>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</si>
  <si>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</si>
  <si>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</si>
  <si>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</si>
  <si>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</si>
  <si>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</si>
  <si>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</si>
  <si>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</si>
  <si>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</si>
  <si>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</si>
  <si>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</si>
  <si>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</si>
  <si>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</si>
  <si>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</si>
  <si>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</si>
  <si>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</si>
  <si>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</si>
  <si>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</si>
  <si>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</si>
  <si>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</si>
  <si>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</si>
  <si>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</si>
  <si>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</si>
  <si>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</si>
  <si>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</si>
  <si>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</si>
  <si>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</si>
  <si>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</si>
  <si>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</si>
  <si>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</si>
  <si>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</si>
  <si>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</si>
  <si>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</si>
  <si>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</si>
  <si>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</si>
  <si>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</si>
  <si>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</si>
  <si>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</si>
  <si>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</si>
  <si>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</si>
  <si>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</si>
  <si>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</si>
  <si>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</si>
  <si>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</si>
  <si>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</si>
  <si>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</si>
  <si>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</si>
  <si>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</si>
  <si>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</si>
  <si>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</si>
  <si>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</si>
  <si>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</si>
  <si>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</si>
  <si>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</si>
  <si>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</si>
  <si>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</si>
  <si>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</si>
  <si>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</si>
  <si>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</si>
  <si>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</si>
  <si>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</si>
  <si>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</si>
  <si>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</si>
  <si>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</si>
  <si>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</si>
  <si>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</si>
  <si>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</si>
  <si>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</si>
  <si>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</si>
  <si>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</si>
  <si>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</si>
  <si>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</si>
  <si>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</si>
  <si>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</si>
  <si>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</si>
  <si>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</si>
  <si>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</si>
  <si>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</si>
  <si>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</si>
  <si>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</si>
  <si>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</si>
  <si>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</si>
  <si>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</si>
  <si>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</si>
  <si>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</si>
  <si>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</si>
  <si>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</si>
  <si>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</si>
  <si>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</si>
  <si>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</si>
  <si>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</si>
  <si>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</si>
  <si>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</si>
  <si>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</si>
  <si>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</si>
  <si>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</si>
  <si>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</si>
  <si>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</si>
  <si>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</si>
  <si>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</si>
  <si>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</si>
  <si>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</si>
  <si>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</si>
  <si>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</si>
  <si>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</si>
  <si>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</si>
  <si>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</si>
  <si>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</si>
  <si>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</si>
  <si>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</si>
  <si>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</si>
  <si>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</si>
  <si>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</si>
  <si>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</si>
  <si>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</si>
  <si>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</si>
  <si>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</si>
  <si>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</si>
  <si>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</si>
  <si>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</si>
  <si>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</si>
  <si>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</si>
  <si>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</si>
  <si>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</si>
  <si>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</si>
  <si>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</si>
  <si>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</si>
  <si>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</si>
  <si>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</si>
  <si>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</si>
  <si>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</si>
  <si>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</si>
  <si>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</si>
  <si>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</si>
  <si>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</si>
  <si>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</si>
  <si>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</si>
  <si>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</si>
  <si>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</si>
  <si>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</si>
  <si>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</si>
  <si>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</si>
  <si>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</si>
  <si>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</si>
  <si>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</si>
  <si>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</si>
  <si>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</si>
  <si>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</si>
  <si>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</si>
  <si>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</si>
  <si>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</si>
  <si>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</si>
  <si>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</si>
  <si>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</si>
  <si>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</si>
  <si>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</si>
  <si>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</si>
  <si>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</si>
  <si>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</si>
  <si>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</si>
  <si>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</si>
  <si>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</si>
  <si>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</si>
  <si>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</si>
  <si>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</si>
  <si>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</si>
  <si>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</si>
  <si>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</si>
  <si>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</si>
  <si>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</si>
  <si>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</si>
  <si>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</si>
  <si>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</si>
  <si>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</si>
  <si>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</si>
  <si>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</si>
  <si>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</si>
  <si>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</si>
  <si>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</si>
  <si>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</si>
  <si>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</si>
  <si>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</si>
  <si>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</si>
  <si>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</si>
  <si>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</si>
  <si>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</si>
  <si>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</si>
  <si>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</si>
  <si>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</si>
  <si>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</si>
  <si>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</si>
  <si>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</si>
  <si>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</si>
  <si>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</si>
  <si>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</si>
  <si>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</si>
  <si>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</si>
  <si>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</si>
  <si>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</si>
  <si>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</si>
  <si>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</si>
  <si>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</si>
  <si>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</si>
  <si>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</si>
  <si>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</si>
  <si>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</si>
  <si>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</si>
  <si>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</si>
  <si>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</si>
  <si>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</si>
  <si>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</si>
  <si>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</si>
  <si>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</si>
  <si>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</si>
  <si>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</si>
  <si>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</si>
  <si>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</si>
  <si>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</si>
  <si>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</si>
  <si>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</si>
  <si>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</si>
  <si>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</si>
  <si>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</si>
  <si>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</si>
  <si>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</si>
  <si>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</si>
  <si>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</si>
  <si>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</si>
  <si>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</si>
  <si>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</si>
  <si>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</si>
  <si>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</si>
  <si>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</si>
  <si>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</si>
  <si>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</si>
  <si>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</si>
  <si>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</si>
  <si>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</si>
  <si>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</si>
  <si>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</si>
  <si>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</si>
  <si>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</si>
  <si>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</si>
  <si>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</si>
  <si>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</si>
  <si>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</si>
  <si>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</si>
  <si>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</si>
  <si>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</si>
  <si>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</si>
  <si>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</si>
  <si>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</si>
  <si>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</si>
  <si>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</si>
  <si>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</si>
  <si>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</si>
  <si>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</si>
  <si>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</si>
  <si>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</si>
  <si>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</si>
  <si>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</si>
  <si>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</si>
  <si>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</si>
  <si>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</si>
  <si>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</si>
  <si>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</si>
  <si>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</si>
  <si>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</si>
  <si>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</si>
  <si>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</si>
  <si>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</si>
  <si>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</si>
  <si>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</si>
  <si>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</si>
  <si>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</si>
  <si>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</si>
  <si>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</si>
  <si>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</si>
  <si>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</si>
  <si>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</si>
  <si>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</si>
  <si>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</si>
  <si>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</si>
  <si>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</si>
  <si>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</si>
  <si>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</si>
  <si>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</si>
  <si>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</si>
  <si>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</si>
  <si>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</si>
  <si>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</si>
  <si>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</si>
  <si>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</si>
  <si>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</si>
  <si>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</si>
  <si>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</si>
  <si>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</si>
  <si>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</si>
  <si>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</si>
  <si>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</si>
  <si>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</si>
  <si>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</si>
  <si>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</si>
  <si>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</si>
  <si>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</si>
  <si>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</si>
  <si>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</si>
  <si>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t>
  </si>
  <si>
    <t>Covered Bond Label</t>
  </si>
  <si>
    <t>LCR eligibility</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</si>
  <si>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</si>
  <si>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</si>
  <si>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</si>
  <si>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</si>
  <si>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</si>
  <si>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</si>
  <si>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 ≤ 5,000,000</t>
  </si>
  <si>
    <t xml:space="preserve"> &gt; 5,000,000 ≤ 10,000,000</t>
  </si>
  <si>
    <t xml:space="preserve"> &gt; 10,000,000 ≤ 20,000,000</t>
  </si>
  <si>
    <t xml:space="preserve"> &gt; 20,000,000 ≤ 50,000,000</t>
  </si>
  <si>
    <t xml:space="preserve"> &gt; 50,000,000 ≤ 100,000,000</t>
  </si>
  <si>
    <t xml:space="preserve"> &gt; 100,000,000</t>
  </si>
  <si>
    <t>Fixed coupon after hedging</t>
  </si>
  <si>
    <t>Floating coupon after hedging</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</si>
  <si>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</si>
  <si>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</si>
  <si>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</si>
  <si>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</si>
  <si>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</si>
  <si>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</si>
  <si>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</si>
  <si>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</si>
  <si>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</si>
  <si>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</si>
  <si>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</si>
  <si>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</si>
  <si>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</si>
  <si>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</si>
  <si>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</si>
  <si>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</si>
  <si>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</si>
  <si>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</si>
  <si>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</si>
  <si>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</si>
  <si>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</si>
  <si>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</si>
  <si>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</si>
  <si>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</si>
  <si>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</si>
  <si>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</si>
  <si>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</si>
  <si>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</si>
  <si>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</si>
  <si>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</si>
  <si>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Private individuals</t>
  </si>
  <si>
    <t>Housing cooperatives</t>
  </si>
  <si>
    <t>See HG.1.2</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</si>
  <si>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</si>
  <si>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</si>
  <si>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</si>
  <si>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</si>
  <si>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</si>
  <si>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</si>
  <si>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Currency risk</t>
  </si>
  <si>
    <t>Bullet/interest only loans</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</si>
  <si>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</si>
  <si>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</si>
  <si>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</si>
  <si>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</si>
  <si>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</si>
  <si>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</si>
  <si>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</si>
  <si>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</si>
  <si>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</si>
  <si>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</si>
  <si>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</si>
  <si>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</si>
  <si>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</si>
  <si>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</si>
  <si>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</si>
  <si>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</si>
  <si>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</si>
  <si>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Buy-to-let</t>
  </si>
  <si>
    <t>Seasoning</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</si>
  <si>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</si>
  <si>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Buy-to-let refers to properties that are purchased and declared by borrowers for investment purposes. Approvals of such loans are subjected to the same regulatory requirements and assessment criteria as owner-occupied properties.</t>
  </si>
  <si>
    <t>Seasoning is calculated based on the number of months since collateral for the loan was established.</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</si>
  <si>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</si>
  <si>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</si>
  <si>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
  </si>
  <si>
    <t>SpareBank 1 Boligkreditt AS</t>
  </si>
  <si>
    <t>SPABOL</t>
  </si>
  <si>
    <t>external</t>
  </si>
  <si>
    <t>Substitute collateral **</t>
  </si>
  <si>
    <t>Total balance (NOK)</t>
  </si>
  <si>
    <t>Total balance</t>
  </si>
  <si>
    <t>Currency breakdown (in NOK)</t>
  </si>
  <si>
    <t xml:space="preserve">   Total NOK</t>
  </si>
  <si>
    <t xml:space="preserve">   Total EUR</t>
  </si>
  <si>
    <t xml:space="preserve">   Total SEK</t>
  </si>
  <si>
    <t xml:space="preserve">   Total USD</t>
  </si>
  <si>
    <t>By Type of Exposure:</t>
  </si>
  <si>
    <t>Currency and interest rate risks which arise from non-NOK denominated and/or fixed rate bonds</t>
  </si>
  <si>
    <t xml:space="preserve">   Sub Sovereign &amp; Agency</t>
  </si>
  <si>
    <t>are mitigated through swap contracts.  All cash flows are swapped back to a NOK denominated</t>
  </si>
  <si>
    <t xml:space="preserve">   Covered Bond</t>
  </si>
  <si>
    <t xml:space="preserve">3 months NIBOR basis.  </t>
  </si>
  <si>
    <t xml:space="preserve">   Deposit</t>
  </si>
  <si>
    <t>Bond Name/ Counterparty</t>
  </si>
  <si>
    <t>ISIN</t>
  </si>
  <si>
    <t>Exposure type</t>
  </si>
  <si>
    <t>Rating *</t>
  </si>
  <si>
    <t>Currency</t>
  </si>
  <si>
    <t>Currency Amt</t>
  </si>
  <si>
    <t>NOK amount</t>
  </si>
  <si>
    <t>AAA / Aaa / AAA</t>
  </si>
  <si>
    <t>XS1190992930</t>
  </si>
  <si>
    <t>DANSKE BANK A/S</t>
  </si>
  <si>
    <t>Covered Bond</t>
  </si>
  <si>
    <t>AAA / -- / AAA</t>
  </si>
  <si>
    <t>NO0010765670</t>
  </si>
  <si>
    <t>NO0010771082</t>
  </si>
  <si>
    <t>XS0896159257</t>
  </si>
  <si>
    <t>-- / Aaa / AAA</t>
  </si>
  <si>
    <t>NO0010622087</t>
  </si>
  <si>
    <t>NO0010664394</t>
  </si>
  <si>
    <t>NO0010721111</t>
  </si>
  <si>
    <t>XS1308759718</t>
  </si>
  <si>
    <t>XS1396253236</t>
  </si>
  <si>
    <t>Eika Boligkreditt AS</t>
  </si>
  <si>
    <t>NO0010502149</t>
  </si>
  <si>
    <t>NO0010612039</t>
  </si>
  <si>
    <t>NO0010663727</t>
  </si>
  <si>
    <t>NO0010732258</t>
  </si>
  <si>
    <t>NO0010775190</t>
  </si>
  <si>
    <t>XS0881369770</t>
  </si>
  <si>
    <t>XS1044766191</t>
  </si>
  <si>
    <t>XS1397054245</t>
  </si>
  <si>
    <t>KFW Bankengruppe</t>
  </si>
  <si>
    <t>DE000A1K0UG6</t>
  </si>
  <si>
    <t>XS1087815483</t>
  </si>
  <si>
    <t>KLP Kommunekreditt</t>
  </si>
  <si>
    <t>-- / Aaa / --</t>
  </si>
  <si>
    <t>NO0010751928</t>
  </si>
  <si>
    <t>NO0010764046</t>
  </si>
  <si>
    <t>NO0010774474</t>
  </si>
  <si>
    <t>Møre Boligkreditt AS</t>
  </si>
  <si>
    <t>NX0010696990</t>
  </si>
  <si>
    <t>Nordea Bank AB</t>
  </si>
  <si>
    <t>XS0874351728</t>
  </si>
  <si>
    <t>- / Aaa / --</t>
  </si>
  <si>
    <t>XS1014673849</t>
  </si>
  <si>
    <t>-- / Aaa / -</t>
  </si>
  <si>
    <t>Nordea Eiendomskreditt</t>
  </si>
  <si>
    <t>NO0010647241</t>
  </si>
  <si>
    <t>NO0010674971</t>
  </si>
  <si>
    <t>NO0010703531</t>
  </si>
  <si>
    <t>NO0010729817</t>
  </si>
  <si>
    <t>NO0010759632</t>
  </si>
  <si>
    <t>OP Mortgage Bank</t>
  </si>
  <si>
    <t>XS0646202407</t>
  </si>
  <si>
    <t>XS1285892870</t>
  </si>
  <si>
    <t>XS1324085569</t>
  </si>
  <si>
    <t>Skandinaviska Enskilda Bank</t>
  </si>
  <si>
    <t>- / Aaa / -</t>
  </si>
  <si>
    <t>XS0894500981</t>
  </si>
  <si>
    <t>XS0988357090</t>
  </si>
  <si>
    <t>XS1314150878</t>
  </si>
  <si>
    <t>XS1362319284</t>
  </si>
  <si>
    <t>Sparebanken Vest Boligkreditt</t>
  </si>
  <si>
    <t>NO0010646078</t>
  </si>
  <si>
    <t>NO0010748338</t>
  </si>
  <si>
    <t>NO0010777253</t>
  </si>
  <si>
    <t>XS0969571065</t>
  </si>
  <si>
    <t>XS1373992616</t>
  </si>
  <si>
    <t>Stadshypotek</t>
  </si>
  <si>
    <t>NO0010646847</t>
  </si>
  <si>
    <t>NO0010673155</t>
  </si>
  <si>
    <t>NO0010712953</t>
  </si>
  <si>
    <t>NX0010755275</t>
  </si>
  <si>
    <t>XS0906516256</t>
  </si>
  <si>
    <t>XS0987101242</t>
  </si>
  <si>
    <t>XS1050552006</t>
  </si>
  <si>
    <t>XS1324397964</t>
  </si>
  <si>
    <t>XS1368543135</t>
  </si>
  <si>
    <t>XS1435031270</t>
  </si>
  <si>
    <t>Swedish Covered Bond Corporation</t>
  </si>
  <si>
    <t>XS1117542412</t>
  </si>
  <si>
    <t>XS1300812077</t>
  </si>
  <si>
    <t>Deposit</t>
  </si>
  <si>
    <t>USD</t>
  </si>
  <si>
    <t>Skandinaviska Enskilda Bank Oslo</t>
  </si>
  <si>
    <t>AA- / Aa3 / A+</t>
  </si>
  <si>
    <t>Swedbank</t>
  </si>
  <si>
    <t>AA- / Aa3 / AA-</t>
  </si>
  <si>
    <t>* Rating is Fitch / Moody's / S&amp;P and is sourced from Bloomberg</t>
  </si>
  <si>
    <t>NOK/EUR</t>
  </si>
  <si>
    <t>** Any differences in this table and the financial statements is due to the quarter end FX rates used for non-NOK amounts in this table,</t>
  </si>
  <si>
    <t>NOK/USD</t>
  </si>
  <si>
    <t>as well as nominal amounts rather than book (market) values</t>
  </si>
  <si>
    <t xml:space="preserve"> </t>
  </si>
  <si>
    <t>Public Covered Bonds Outstanding:</t>
  </si>
  <si>
    <t>Series</t>
  </si>
  <si>
    <t>Amount (Mill)</t>
  </si>
  <si>
    <t>Issued</t>
  </si>
  <si>
    <t>Expected Final Maturity</t>
  </si>
  <si>
    <t>Rating</t>
  </si>
  <si>
    <t>Interest Basis</t>
  </si>
  <si>
    <t>Frequency</t>
  </si>
  <si>
    <t>Swap rate FX</t>
  </si>
  <si>
    <t>Series 2 / 2017</t>
  </si>
  <si>
    <t>01 / 2017</t>
  </si>
  <si>
    <t>01 / 2022</t>
  </si>
  <si>
    <t>AAA / Aaa</t>
  </si>
  <si>
    <t>0.05% Fixed rate</t>
  </si>
  <si>
    <t>Annually</t>
  </si>
  <si>
    <t>XS1555317897</t>
  </si>
  <si>
    <t>Series 1 / 2017</t>
  </si>
  <si>
    <t>01 / 2027</t>
  </si>
  <si>
    <t>3m Euribor +100 bps</t>
  </si>
  <si>
    <t>XS1551914143</t>
  </si>
  <si>
    <t>n/a</t>
  </si>
  <si>
    <t>Series 7 / 2016</t>
  </si>
  <si>
    <t>08 / 2016</t>
  </si>
  <si>
    <t>08 / 2026</t>
  </si>
  <si>
    <t>0.375% Fixed rate</t>
  </si>
  <si>
    <t>XS1482554075</t>
  </si>
  <si>
    <t>Series 6 / 2016</t>
  </si>
  <si>
    <t>04 / 2016</t>
  </si>
  <si>
    <t>01 / 2026</t>
  </si>
  <si>
    <t>0.72% Fixed rate</t>
  </si>
  <si>
    <t>XS1394910688</t>
  </si>
  <si>
    <t>Series 3 / 2016</t>
  </si>
  <si>
    <t>03 / 2016</t>
  </si>
  <si>
    <t>03 / 2023</t>
  </si>
  <si>
    <t>XS1377237869</t>
  </si>
  <si>
    <t>Series 2 / 2016</t>
  </si>
  <si>
    <t>03 / 2024</t>
  </si>
  <si>
    <t>3m Euribor + 60bps</t>
  </si>
  <si>
    <t>Quarterly</t>
  </si>
  <si>
    <t>XS1373138988</t>
  </si>
  <si>
    <t>Series 4 / 2015</t>
  </si>
  <si>
    <t>11 / 2015</t>
  </si>
  <si>
    <t>11 / 2018</t>
  </si>
  <si>
    <t>0.125% Fixed rate</t>
  </si>
  <si>
    <t>XS1320110791</t>
  </si>
  <si>
    <t>Series 3/2015</t>
  </si>
  <si>
    <t>09 / 2015</t>
  </si>
  <si>
    <t>09 / 2022</t>
  </si>
  <si>
    <t>0.75% Fixed rate</t>
  </si>
  <si>
    <t>XS1285867419</t>
  </si>
  <si>
    <t>Series 6/2013</t>
  </si>
  <si>
    <t>11 / 2013</t>
  </si>
  <si>
    <t>01 / 2020</t>
  </si>
  <si>
    <t>1.50% Fixed rate</t>
  </si>
  <si>
    <t>XS0995022661</t>
  </si>
  <si>
    <t>Series 5/2013</t>
  </si>
  <si>
    <t>09 / 2013</t>
  </si>
  <si>
    <t>09 / 2018</t>
  </si>
  <si>
    <t>XS0970471115</t>
  </si>
  <si>
    <t xml:space="preserve"> Series 4/2013</t>
  </si>
  <si>
    <t>06 / 2013</t>
  </si>
  <si>
    <t>06 / 2020</t>
  </si>
  <si>
    <t>XS0942804351</t>
  </si>
  <si>
    <t xml:space="preserve"> Series 5/2012</t>
  </si>
  <si>
    <t>08 / 2012</t>
  </si>
  <si>
    <t>02 / 2018</t>
  </si>
  <si>
    <t>1.25% Fixed rate</t>
  </si>
  <si>
    <t>XS0820929437</t>
  </si>
  <si>
    <t xml:space="preserve"> Series 1/2012</t>
  </si>
  <si>
    <t>02 / 2012</t>
  </si>
  <si>
    <t>02 / 2019</t>
  </si>
  <si>
    <t>2.75% Fixed rate</t>
  </si>
  <si>
    <t>XS0738895373</t>
  </si>
  <si>
    <t xml:space="preserve"> Series 6/2011</t>
  </si>
  <si>
    <t>08 / 2011</t>
  </si>
  <si>
    <t>09 / 2021</t>
  </si>
  <si>
    <t>3.375% Fixed rate</t>
  </si>
  <si>
    <t>XS0674396782</t>
  </si>
  <si>
    <t xml:space="preserve"> Series 1/2011</t>
  </si>
  <si>
    <t>02 / 2011</t>
  </si>
  <si>
    <t>02 / 2021</t>
  </si>
  <si>
    <t>4% Fixed rate</t>
  </si>
  <si>
    <t>XS0587952085</t>
  </si>
  <si>
    <t xml:space="preserve"> Series 2/2013</t>
  </si>
  <si>
    <t>05 / 2013</t>
  </si>
  <si>
    <t>05 / 2018</t>
  </si>
  <si>
    <t>1.25% Fixed Rate</t>
  </si>
  <si>
    <t>Semi-annually</t>
  </si>
  <si>
    <t>XS0923981889</t>
  </si>
  <si>
    <t xml:space="preserve"> Series 7/2012</t>
  </si>
  <si>
    <t>11 / 2012</t>
  </si>
  <si>
    <t>11 / 2019</t>
  </si>
  <si>
    <t>1.75% Fixed Rate</t>
  </si>
  <si>
    <t>XS0858653230</t>
  </si>
  <si>
    <t>06 / 2017</t>
  </si>
  <si>
    <t>Series 8/2016</t>
  </si>
  <si>
    <t>12 / 2016</t>
  </si>
  <si>
    <t>11 / 2026</t>
  </si>
  <si>
    <t>2.10% Fixed Rate</t>
  </si>
  <si>
    <t>NO0010778764</t>
  </si>
  <si>
    <t>Series 5/2016</t>
  </si>
  <si>
    <t>06 / 2022</t>
  </si>
  <si>
    <t>3m NIBOR + 74bps</t>
  </si>
  <si>
    <t>NO0010760804</t>
  </si>
  <si>
    <t>Series 4/2016</t>
  </si>
  <si>
    <t>06 / 2028</t>
  </si>
  <si>
    <t>2.38% Fixed Rate</t>
  </si>
  <si>
    <t>NO0010760176</t>
  </si>
  <si>
    <t>Series 1/2016</t>
  </si>
  <si>
    <t>02 / 2016</t>
  </si>
  <si>
    <t>1.90% Fixed Rate</t>
  </si>
  <si>
    <t>NO0010756885</t>
  </si>
  <si>
    <t>Series 2/2015</t>
  </si>
  <si>
    <t>04 / 2015</t>
  </si>
  <si>
    <t>06 / 2021</t>
  </si>
  <si>
    <t>1.50% Fixed Rate</t>
  </si>
  <si>
    <t>NO0010730047</t>
  </si>
  <si>
    <t>Series 1/2015</t>
  </si>
  <si>
    <t>Floating Rate</t>
  </si>
  <si>
    <t>NO0010730005</t>
  </si>
  <si>
    <t>Series 1/2014</t>
  </si>
  <si>
    <t>12 / 2014</t>
  </si>
  <si>
    <t xml:space="preserve">12 / 2020 </t>
  </si>
  <si>
    <t>NO0010725021</t>
  </si>
  <si>
    <t>Series 1/2013</t>
  </si>
  <si>
    <t>01 / 2013</t>
  </si>
  <si>
    <t>NO0010670508</t>
  </si>
  <si>
    <t>Series 6/2012</t>
  </si>
  <si>
    <t>09 / 2012</t>
  </si>
  <si>
    <t>9 / 2019</t>
  </si>
  <si>
    <t>NO0010657596</t>
  </si>
  <si>
    <t>Series 4/2012</t>
  </si>
  <si>
    <t>08 / 2019</t>
  </si>
  <si>
    <t>3.40% Fixed Rate</t>
  </si>
  <si>
    <t>NO0010655368</t>
  </si>
  <si>
    <t>Series 7/2011</t>
  </si>
  <si>
    <t>10 / 2011</t>
  </si>
  <si>
    <t>10 / 2026</t>
  </si>
  <si>
    <t>4.75% Fixed Rate</t>
  </si>
  <si>
    <t>NO0010625460</t>
  </si>
  <si>
    <t>Series 5/2011</t>
  </si>
  <si>
    <t>08 / 2018</t>
  </si>
  <si>
    <t>NO0010623234</t>
  </si>
  <si>
    <t>Series 4/2011</t>
  </si>
  <si>
    <t>07 / 2011</t>
  </si>
  <si>
    <t>07 / 2022</t>
  </si>
  <si>
    <t>5% Fixed Rate</t>
  </si>
  <si>
    <t>NO0010622137</t>
  </si>
  <si>
    <t>Series 6</t>
  </si>
  <si>
    <t>10 / 2008</t>
  </si>
  <si>
    <t>10 / 2017</t>
  </si>
  <si>
    <t>5.95% Fixed Rate</t>
  </si>
  <si>
    <t>NO0010464944</t>
  </si>
  <si>
    <t>Series 4</t>
  </si>
  <si>
    <t>06 / 2008</t>
  </si>
  <si>
    <t>06 / 2018</t>
  </si>
  <si>
    <t>6.015% Fixed Rate</t>
  </si>
  <si>
    <t>NO0010441678</t>
  </si>
  <si>
    <t>Series 3</t>
  </si>
  <si>
    <t>NO0010441454</t>
  </si>
  <si>
    <t>Series 3/2012</t>
  </si>
  <si>
    <t>05 / 2012</t>
  </si>
  <si>
    <t>05 / 2022</t>
  </si>
  <si>
    <t>3.25% Fixed Rate</t>
  </si>
  <si>
    <t>NO0010646904</t>
  </si>
  <si>
    <t>SB1 Reporting Contact</t>
  </si>
  <si>
    <t>Eivind Hegelstad, Investor Relations</t>
  </si>
  <si>
    <t>eivind.hegelstad@sparebank1.no</t>
  </si>
  <si>
    <t>The list reflects transactions beyond the reporting date (previous quarter-end) if any has occured</t>
  </si>
  <si>
    <t>Phone: +47 51 50 93 67</t>
  </si>
  <si>
    <t xml:space="preserve">   Government debt</t>
  </si>
  <si>
    <t>XS1548410080</t>
  </si>
  <si>
    <t>NO0010777584</t>
  </si>
  <si>
    <t>NO0010762685</t>
  </si>
  <si>
    <t>Sparebank 1 SR-Bank</t>
  </si>
  <si>
    <t>Sparebank 1 Nord-Norge</t>
  </si>
  <si>
    <t xml:space="preserve">SpareBank 1 Boligkreditt qualifies mortgages from its parents banks prior to transfer to the cover pool, but not all </t>
  </si>
  <si>
    <t xml:space="preserve">qualified mortgages are transferred to the cover pool immediately, but when covered bond funding is required </t>
  </si>
  <si>
    <t xml:space="preserve">   Reverse repos</t>
  </si>
  <si>
    <t>NO0010795768</t>
  </si>
  <si>
    <t>DnB NOR Boligkreditt AS</t>
  </si>
  <si>
    <t>XS1566992415</t>
  </si>
  <si>
    <t>NO0010793573</t>
  </si>
  <si>
    <t>XS1626109968</t>
  </si>
  <si>
    <t>XS1554271590</t>
  </si>
  <si>
    <t>Norsk Stat</t>
  </si>
  <si>
    <t>Sovereign</t>
  </si>
  <si>
    <t>NO0010798275</t>
  </si>
  <si>
    <t>NO0010679806</t>
  </si>
  <si>
    <t>XS1622285283</t>
  </si>
  <si>
    <t>NO0010798044</t>
  </si>
  <si>
    <t>XS1565074744</t>
  </si>
  <si>
    <t>Series 3 / 2017</t>
  </si>
  <si>
    <t>06 / 2024</t>
  </si>
  <si>
    <t>XS1637099026</t>
  </si>
  <si>
    <t xml:space="preserve">mortgages in the pool should  become ineligble.  Banks must hold reserves for this purpose. </t>
  </si>
  <si>
    <t>Bond holdings are listed here at nominal value</t>
  </si>
  <si>
    <t>City of Gothenburg</t>
  </si>
  <si>
    <t>XS1356971769</t>
  </si>
  <si>
    <t>City of Stockholm</t>
  </si>
  <si>
    <t>XS1287931601</t>
  </si>
  <si>
    <t>NO0010802960</t>
  </si>
  <si>
    <t>NO0010503741</t>
  </si>
  <si>
    <t>NO0010776826</t>
  </si>
  <si>
    <t>Nordea Bank Finland PLC</t>
  </si>
  <si>
    <t>NO0010745342</t>
  </si>
  <si>
    <t>NO0010786999</t>
  </si>
  <si>
    <t>Cut-off Date: [31/12/17]</t>
  </si>
  <si>
    <t xml:space="preserve">by the banks.  The banks are required  to add assets (e.g. mortgages) to the cover pool if a sufficent volume of   </t>
  </si>
  <si>
    <t xml:space="preserve"> in house prices.   The above calculation does not consider the reserves of mortgages on banks' balance sheet.</t>
  </si>
  <si>
    <t>The minimum level of reserves is equal to the amount of additional morrtgage assets needed to cover a 30% decline</t>
  </si>
  <si>
    <t xml:space="preserve">The eligible overcollateralization which drops below 100% in the 30% declince scenario only describes the existing </t>
  </si>
  <si>
    <t xml:space="preserve">pool without regard to the reserves not yet transferrred to Boligkreditt. </t>
  </si>
  <si>
    <t>SSA</t>
  </si>
  <si>
    <t>NO0010713902</t>
  </si>
  <si>
    <t>NO0010669864</t>
  </si>
  <si>
    <t>NX0010723471</t>
  </si>
  <si>
    <t>XS1719108463</t>
  </si>
  <si>
    <t>European Investment Bank</t>
  </si>
  <si>
    <t>NO0010671506</t>
  </si>
  <si>
    <t>Federal State of North Rhine-Westphalia</t>
  </si>
  <si>
    <t>DE000NRW0KS</t>
  </si>
  <si>
    <t>Gjensidige Bank  Boligkreditt AS</t>
  </si>
  <si>
    <t>NO0010770852</t>
  </si>
  <si>
    <t>NO0010657232</t>
  </si>
  <si>
    <t>XS0778465228</t>
  </si>
  <si>
    <t>NO0010812472</t>
  </si>
  <si>
    <t>Skandiabanken Boligkreditt</t>
  </si>
  <si>
    <t>NO0010790603</t>
  </si>
  <si>
    <t xml:space="preserve">Sparebanken Sør Boligkreditt </t>
  </si>
  <si>
    <t>NO0010778954</t>
  </si>
  <si>
    <t xml:space="preserve">Storebrand Boligkreditt </t>
  </si>
  <si>
    <t>NO0010660822</t>
  </si>
  <si>
    <t>A- / A1 / -</t>
  </si>
  <si>
    <t>A / A1 / -</t>
  </si>
  <si>
    <t>Covered Bond Programme - Investor Report December 2017</t>
  </si>
  <si>
    <r>
      <t xml:space="preserve">Series 1/2018 </t>
    </r>
    <r>
      <rPr>
        <sz val="9"/>
        <color rgb="FF92D050"/>
        <rFont val="Arial"/>
        <family val="2"/>
      </rPr>
      <t>(green)</t>
    </r>
  </si>
  <si>
    <t>01 / 2018</t>
  </si>
  <si>
    <t>01 / 2025</t>
  </si>
  <si>
    <t>Aaa</t>
  </si>
  <si>
    <t>0.5% Fixed rate</t>
  </si>
  <si>
    <t>XS1760129608</t>
  </si>
  <si>
    <t>GBP</t>
  </si>
  <si>
    <t>Series 5/2017</t>
  </si>
  <si>
    <t>11 / 2017</t>
  </si>
  <si>
    <t>11 / 2022</t>
  </si>
  <si>
    <t>3m £ LIBOR + 27 bps</t>
  </si>
  <si>
    <t>XS171637104</t>
  </si>
  <si>
    <t>Series 4/2017</t>
  </si>
  <si>
    <t>06 / 2023</t>
  </si>
  <si>
    <t>3m NIBOR + 39bps</t>
  </si>
  <si>
    <t>NO0010809353</t>
  </si>
  <si>
    <t>From the 3rd quarter 2017 the covered bonds are rated by Moodys only</t>
  </si>
  <si>
    <t>Cut-off Date: 31/12/17</t>
  </si>
  <si>
    <t>Reporting Date: 4/02/18</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</si>
</sst>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quot;kr&quot;\ * #,##0.00_ ;_ &quot;kr&quot;\ * \-#,##0.00_ ;_ &quot;kr&quot;\ * &quot;-&quot;??_ ;_ @_ "/>
    <numFmt numFmtId="165" formatCode="_ * #,##0.00_ ;_ * \-#,##0.00_ ;_ * &quot;-&quot;??_ ;_ @_ "/>
    <numFmt numFmtId="166" formatCode="0.0"/>
    <numFmt numFmtId="167" formatCode="0.00%_);\(0.00%\)"/>
    <numFmt numFmtId="168" formatCode="#,##0.0"/>
    <numFmt numFmtId="169" formatCode="#,##0_ ;\-#,##0\ "/>
    <numFmt numFmtId="170" formatCode="0.0\ %"/>
    <numFmt numFmtId="171" formatCode="_(* #,##0_);_(* \(#,##0\);_(* &quot;-&quot;??_);_(@_)"/>
    <numFmt numFmtId="172" formatCode="_-* #,##0_-;\-* #,##0_-;_-* &quot;-&quot;??_-;_-@_-"/>
    <numFmt numFmtId="173" formatCode="[$NOK]\ #,##0"/>
    <numFmt numFmtId="174" formatCode="_ * #,##0.0000_ ;_ * \-#,##0.0000_ ;_ * &quot;-&quot;??_ ;_ @_ "/>
    <numFmt numFmtId="175" formatCode="#,##0.0000"/>
    <numFmt numFmtId="176" formatCode="_ * #,##0_ ;_ * \-#,##0_ ;_ * &quot;-&quot;??_ ;_ @_ "/>
    <numFmt numFmtId="177" formatCode="#,###,,"/>
    <numFmt numFmtId="178" formatCode="_ * #,##0.0_ ;_ * \-#,##0.0_ ;_ * &quot;-&quot;??_ ;_ @_ "/>
  </numFmts>
  <fonts count="50">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u/>
      <sz val="9"/>
      <color theme="10"/>
      <name val="Calibri"/>
      <family val="2"/>
      <scheme val="minor"/>
    </font>
    <font>
      <sz val="9"/>
      <color theme="1"/>
      <name val="Verdana"/>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0"/>
      <color indexed="9"/>
      <name val="Arial"/>
      <family val="2"/>
    </font>
    <font>
      <sz val="9"/>
      <name val="Arial"/>
      <family val="2"/>
    </font>
    <font>
      <b/>
      <sz val="10"/>
      <name val="Arial"/>
      <family val="2"/>
    </font>
    <font>
      <sz val="10"/>
      <color rgb="FF153443"/>
      <name val="AzoSans-Regular"/>
    </font>
    <font>
      <b/>
      <sz val="9"/>
      <name val="Arial"/>
      <family val="2"/>
    </font>
    <font>
      <b/>
      <sz val="9"/>
      <color theme="0"/>
      <name val="Arial"/>
      <family val="2"/>
    </font>
    <font>
      <sz val="9"/>
      <color theme="1"/>
      <name val="Arial"/>
      <family val="2"/>
    </font>
    <font>
      <b/>
      <u/>
      <sz val="9"/>
      <name val="Arial"/>
      <family val="2"/>
    </font>
    <font>
      <sz val="11"/>
      <color rgb="FFFF0000"/>
      <name val="Calibri"/>
      <family val="2"/>
      <scheme val="minor"/>
    </font>
    <font>
      <b/>
      <u/>
      <sz val="9"/>
      <color theme="1"/>
      <name val="Arial"/>
      <family val="2"/>
    </font>
    <font>
      <sz val="9"/>
      <color rgb="FF92D050"/>
      <name val="Arial"/>
      <family val="2"/>
    </font>
    <font>
      <u/>
      <sz val="9"/>
      <color indexed="12"/>
      <name val="Arial"/>
      <family val="2"/>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3"/>
        <bgColor indexed="42"/>
      </patternFill>
    </fill>
    <fill>
      <patternFill patternType="solid">
        <fgColor indexed="9"/>
        <bgColor indexed="64"/>
      </patternFill>
    </fill>
    <fill>
      <patternFill patternType="solid">
        <fgColor theme="3"/>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25">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5"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1" fillId="0" borderId="0"/>
    <xf numFmtId="0" fontId="31" fillId="0" borderId="0"/>
    <xf numFmtId="0" fontId="30" fillId="0" borderId="0" applyNumberFormat="0" applyFill="0" applyBorder="0" applyAlignment="0" applyProtection="0"/>
    <xf numFmtId="0" fontId="12"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1" fillId="0" borderId="0"/>
  </cellStyleXfs>
  <cellXfs count="289">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right"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9" fontId="8"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applyFill="1" applyBorder="1" applyAlignment="1">
      <alignment horizontal="center" wrapText="1"/>
    </xf>
    <xf numFmtId="0" fontId="0" fillId="0" borderId="14" xfId="0" applyFont="1" applyBorder="1"/>
    <xf numFmtId="0" fontId="0" fillId="0" borderId="16" xfId="0" applyFont="1" applyBorder="1"/>
    <xf numFmtId="0" fontId="0" fillId="0" borderId="17" xfId="0" applyFont="1" applyBorder="1"/>
    <xf numFmtId="0" fontId="35" fillId="0" borderId="0" xfId="0" applyFont="1" applyBorder="1"/>
    <xf numFmtId="0" fontId="0" fillId="0" borderId="18" xfId="0" applyFont="1" applyBorder="1"/>
    <xf numFmtId="0" fontId="0" fillId="0" borderId="19" xfId="0" applyFont="1" applyBorder="1"/>
    <xf numFmtId="0" fontId="0" fillId="7" borderId="19" xfId="0" applyFont="1" applyFill="1" applyBorder="1"/>
    <xf numFmtId="0" fontId="0" fillId="0" borderId="0" xfId="0" applyFont="1" applyBorder="1"/>
    <xf numFmtId="0" fontId="0" fillId="7" borderId="0" xfId="0" applyFont="1" applyFill="1" applyBorder="1"/>
    <xf numFmtId="0" fontId="0" fillId="0" borderId="0" xfId="0" applyFont="1" applyBorder="1" applyAlignment="1"/>
    <xf numFmtId="0" fontId="37" fillId="0" borderId="19" xfId="0" applyFont="1" applyBorder="1" applyAlignment="1"/>
    <xf numFmtId="0" fontId="32" fillId="0" borderId="19" xfId="0" applyFont="1" applyBorder="1"/>
    <xf numFmtId="0" fontId="6" fillId="7" borderId="20" xfId="0" applyFont="1" applyFill="1" applyBorder="1" applyAlignment="1">
      <alignment vertical="center"/>
    </xf>
    <xf numFmtId="9" fontId="6" fillId="7" borderId="20" xfId="1" applyFont="1" applyFill="1" applyBorder="1" applyAlignment="1">
      <alignment vertical="center"/>
    </xf>
    <xf numFmtId="0" fontId="37" fillId="0" borderId="19" xfId="0" applyFont="1" applyBorder="1"/>
    <xf numFmtId="0" fontId="0" fillId="7" borderId="24"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3" fontId="0" fillId="0" borderId="0" xfId="0" applyNumberFormat="1" applyAlignment="1">
      <alignment horizontal="center"/>
    </xf>
    <xf numFmtId="167" fontId="0" fillId="0" borderId="0" xfId="0" applyNumberFormat="1" applyAlignment="1">
      <alignment horizontal="center"/>
    </xf>
    <xf numFmtId="3" fontId="8" fillId="0" borderId="0" xfId="0" applyNumberFormat="1" applyFont="1" applyFill="1" applyBorder="1" applyAlignment="1">
      <alignment horizontal="center" vertical="center" wrapText="1"/>
    </xf>
    <xf numFmtId="168" fontId="0" fillId="0" borderId="0" xfId="0" applyNumberFormat="1" applyAlignment="1">
      <alignment horizontal="center"/>
    </xf>
    <xf numFmtId="4" fontId="0" fillId="0" borderId="0" xfId="0" applyNumberFormat="1"/>
    <xf numFmtId="3" fontId="0" fillId="7" borderId="27" xfId="0" applyNumberFormat="1" applyFont="1" applyFill="1" applyBorder="1" applyAlignment="1">
      <alignment horizontal="center" vertical="center"/>
    </xf>
    <xf numFmtId="169" fontId="8" fillId="0" borderId="0" xfId="121" applyNumberFormat="1" applyFont="1" applyFill="1" applyBorder="1" applyAlignment="1">
      <alignment horizontal="center" vertical="center" wrapText="1"/>
    </xf>
    <xf numFmtId="169" fontId="8" fillId="0" borderId="30" xfId="121" applyNumberFormat="1" applyFont="1" applyFill="1" applyBorder="1" applyAlignment="1">
      <alignment horizontal="center" vertical="center" wrapText="1"/>
    </xf>
    <xf numFmtId="169" fontId="8" fillId="0" borderId="31" xfId="121" applyNumberFormat="1" applyFont="1" applyFill="1" applyBorder="1" applyAlignment="1">
      <alignment horizontal="center" vertical="center" wrapText="1"/>
    </xf>
    <xf numFmtId="170" fontId="8" fillId="0" borderId="0" xfId="0" quotePrefix="1" applyNumberFormat="1" applyFont="1" applyFill="1" applyBorder="1" applyAlignment="1">
      <alignment horizontal="center" vertical="center" wrapText="1"/>
    </xf>
    <xf numFmtId="170" fontId="8" fillId="0" borderId="0" xfId="1" quotePrefix="1" applyNumberFormat="1" applyFont="1" applyFill="1" applyBorder="1" applyAlignment="1">
      <alignment horizontal="center" vertical="center" wrapText="1"/>
    </xf>
    <xf numFmtId="170" fontId="8" fillId="0" borderId="0" xfId="1" applyNumberFormat="1" applyFont="1" applyFill="1" applyBorder="1" applyAlignment="1">
      <alignment horizontal="center" vertical="center" wrapText="1"/>
    </xf>
    <xf numFmtId="0" fontId="8" fillId="0" borderId="0" xfId="0" applyFont="1" applyAlignment="1">
      <alignment vertical="center" wrapText="1"/>
    </xf>
    <xf numFmtId="3" fontId="0" fillId="0" borderId="0" xfId="0"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170" fontId="0" fillId="0" borderId="0" xfId="1" quotePrefix="1" applyNumberFormat="1" applyFont="1" applyFill="1" applyBorder="1" applyAlignment="1">
      <alignment horizontal="center" vertical="center" wrapText="1"/>
    </xf>
    <xf numFmtId="170" fontId="0" fillId="0" borderId="0" xfId="1" applyNumberFormat="1" applyFont="1" applyAlignment="1">
      <alignment horizontal="center"/>
    </xf>
    <xf numFmtId="0" fontId="38" fillId="8" borderId="32" xfId="0" applyFont="1" applyFill="1" applyBorder="1"/>
    <xf numFmtId="0" fontId="38" fillId="8" borderId="33" xfId="0" applyFont="1" applyFill="1" applyBorder="1" applyAlignment="1">
      <alignment horizontal="right"/>
    </xf>
    <xf numFmtId="0" fontId="2" fillId="0" borderId="0" xfId="0" applyFont="1" applyAlignment="1">
      <alignment horizontal="center"/>
    </xf>
    <xf numFmtId="0" fontId="2" fillId="0" borderId="0" xfId="0" applyFont="1"/>
    <xf numFmtId="171" fontId="2" fillId="0" borderId="0" xfId="0" applyNumberFormat="1" applyFont="1"/>
    <xf numFmtId="0" fontId="2" fillId="9" borderId="32" xfId="0" applyFont="1" applyFill="1" applyBorder="1"/>
    <xf numFmtId="172" fontId="2" fillId="9" borderId="33" xfId="121" applyNumberFormat="1" applyFont="1" applyFill="1" applyBorder="1"/>
    <xf numFmtId="172" fontId="2" fillId="0" borderId="0" xfId="121" applyNumberFormat="1" applyFont="1" applyAlignment="1">
      <alignment horizontal="center"/>
    </xf>
    <xf numFmtId="172" fontId="2" fillId="0" borderId="0" xfId="0" applyNumberFormat="1" applyFont="1" applyAlignment="1">
      <alignment horizontal="center"/>
    </xf>
    <xf numFmtId="170" fontId="2" fillId="0" borderId="0" xfId="1" applyNumberFormat="1" applyFont="1"/>
    <xf numFmtId="0" fontId="2" fillId="9" borderId="34" xfId="0" applyFont="1" applyFill="1" applyBorder="1"/>
    <xf numFmtId="172" fontId="2" fillId="9" borderId="35" xfId="121" applyNumberFormat="1" applyFont="1" applyFill="1" applyBorder="1"/>
    <xf numFmtId="171" fontId="2" fillId="9" borderId="35" xfId="0" applyNumberFormat="1" applyFont="1" applyFill="1" applyBorder="1"/>
    <xf numFmtId="171" fontId="2" fillId="0" borderId="0" xfId="0" applyNumberFormat="1" applyFont="1" applyAlignment="1">
      <alignment horizontal="center"/>
    </xf>
    <xf numFmtId="0" fontId="39" fillId="9" borderId="0" xfId="0" applyFont="1" applyFill="1" applyBorder="1"/>
    <xf numFmtId="0" fontId="2" fillId="9" borderId="0" xfId="0" applyFont="1" applyFill="1" applyBorder="1"/>
    <xf numFmtId="0" fontId="2" fillId="9" borderId="36" xfId="0" applyFont="1" applyFill="1" applyBorder="1"/>
    <xf numFmtId="171" fontId="2" fillId="9" borderId="37" xfId="0" applyNumberFormat="1" applyFont="1" applyFill="1" applyBorder="1"/>
    <xf numFmtId="0" fontId="2" fillId="0" borderId="0" xfId="0" applyFont="1" applyBorder="1" applyAlignment="1">
      <alignment horizontal="center"/>
    </xf>
    <xf numFmtId="173" fontId="39" fillId="9" borderId="0" xfId="122" applyNumberFormat="1" applyFont="1" applyFill="1" applyBorder="1" applyAlignment="1">
      <alignment horizontal="center"/>
    </xf>
    <xf numFmtId="0" fontId="38" fillId="8" borderId="32" xfId="0" applyFont="1" applyFill="1" applyBorder="1" applyAlignment="1">
      <alignment horizontal="left"/>
    </xf>
    <xf numFmtId="0" fontId="38" fillId="8" borderId="38" xfId="0" applyFont="1" applyFill="1" applyBorder="1" applyAlignment="1">
      <alignment horizontal="center"/>
    </xf>
    <xf numFmtId="0" fontId="38" fillId="8" borderId="38" xfId="0" applyFont="1" applyFill="1" applyBorder="1" applyAlignment="1">
      <alignment horizontal="right"/>
    </xf>
    <xf numFmtId="0" fontId="38" fillId="8" borderId="39" xfId="0" applyFont="1" applyFill="1" applyBorder="1" applyAlignment="1">
      <alignment horizontal="right"/>
    </xf>
    <xf numFmtId="0" fontId="38" fillId="0" borderId="0" xfId="0" applyFont="1" applyFill="1" applyBorder="1" applyAlignment="1">
      <alignment horizontal="center"/>
    </xf>
    <xf numFmtId="0" fontId="2" fillId="0" borderId="0" xfId="117" applyFont="1" applyFill="1" applyBorder="1" applyAlignment="1" applyProtection="1">
      <alignment horizontal="center" vertical="center" wrapText="1"/>
      <protection locked="0"/>
    </xf>
    <xf numFmtId="0" fontId="3" fillId="0" borderId="0" xfId="0" applyFont="1" applyBorder="1"/>
    <xf numFmtId="171" fontId="2" fillId="0" borderId="0" xfId="121" applyNumberFormat="1" applyFont="1" applyFill="1" applyBorder="1" applyAlignment="1" applyProtection="1">
      <alignment horizontal="center" vertical="center" wrapText="1"/>
      <protection locked="0"/>
    </xf>
    <xf numFmtId="3" fontId="2" fillId="0" borderId="0" xfId="0" applyNumberFormat="1" applyFont="1" applyFill="1" applyBorder="1"/>
    <xf numFmtId="172" fontId="2" fillId="9" borderId="0" xfId="121" applyNumberFormat="1" applyFont="1" applyFill="1" applyBorder="1" applyAlignment="1">
      <alignment horizontal="center"/>
    </xf>
    <xf numFmtId="0" fontId="2" fillId="0" borderId="0" xfId="0" quotePrefix="1" applyFont="1" applyBorder="1" applyAlignment="1">
      <alignment horizontal="center"/>
    </xf>
    <xf numFmtId="0" fontId="2" fillId="0" borderId="0" xfId="117" applyFont="1" applyFill="1" applyBorder="1" applyAlignment="1" applyProtection="1">
      <alignment horizontal="left" vertical="center" wrapText="1"/>
      <protection locked="0"/>
    </xf>
    <xf numFmtId="0" fontId="2" fillId="0" borderId="0" xfId="0" applyFont="1" applyFill="1" applyBorder="1"/>
    <xf numFmtId="0" fontId="2" fillId="0" borderId="0" xfId="0" applyFont="1" applyAlignment="1">
      <alignment horizontal="left"/>
    </xf>
    <xf numFmtId="174" fontId="2" fillId="0" borderId="0" xfId="0" applyNumberFormat="1" applyFont="1"/>
    <xf numFmtId="0" fontId="2" fillId="0" borderId="0" xfId="0" applyFont="1" applyBorder="1"/>
    <xf numFmtId="171" fontId="40" fillId="0" borderId="0" xfId="121" applyNumberFormat="1" applyFont="1" applyFill="1" applyBorder="1"/>
    <xf numFmtId="175" fontId="41" fillId="0" borderId="0" xfId="0" applyNumberFormat="1" applyFont="1"/>
    <xf numFmtId="170" fontId="0" fillId="7" borderId="27" xfId="1" applyNumberFormat="1" applyFont="1" applyFill="1" applyBorder="1" applyAlignment="1">
      <alignment horizontal="center" vertical="center"/>
    </xf>
    <xf numFmtId="0" fontId="0" fillId="0" borderId="0" xfId="0" applyBorder="1"/>
    <xf numFmtId="0" fontId="39" fillId="0" borderId="0" xfId="0" applyFont="1" applyFill="1"/>
    <xf numFmtId="0" fontId="39" fillId="0" borderId="0" xfId="0" applyFont="1" applyFill="1" applyAlignment="1">
      <alignment horizontal="center"/>
    </xf>
    <xf numFmtId="0" fontId="39" fillId="0" borderId="0" xfId="0" applyFont="1"/>
    <xf numFmtId="0" fontId="39" fillId="0" borderId="0" xfId="0" applyFont="1" applyBorder="1"/>
    <xf numFmtId="0" fontId="42" fillId="9" borderId="2" xfId="0" applyFont="1" applyFill="1" applyBorder="1" applyAlignment="1">
      <alignment horizontal="left" wrapText="1"/>
    </xf>
    <xf numFmtId="0" fontId="42" fillId="9" borderId="2" xfId="0" applyFont="1" applyFill="1" applyBorder="1" applyAlignment="1">
      <alignment horizontal="center" wrapText="1"/>
    </xf>
    <xf numFmtId="0" fontId="43" fillId="10" borderId="0" xfId="0" applyFont="1" applyFill="1" applyBorder="1"/>
    <xf numFmtId="0" fontId="43" fillId="10" borderId="0" xfId="0" applyFont="1" applyFill="1" applyBorder="1" applyAlignment="1">
      <alignment horizontal="center"/>
    </xf>
    <xf numFmtId="0" fontId="43" fillId="10" borderId="0" xfId="0" applyFont="1" applyFill="1" applyBorder="1" applyAlignment="1">
      <alignment horizontal="center" wrapText="1"/>
    </xf>
    <xf numFmtId="3" fontId="39" fillId="0" borderId="0" xfId="0" applyNumberFormat="1" applyFont="1" applyBorder="1" applyAlignment="1">
      <alignment horizontal="center"/>
    </xf>
    <xf numFmtId="0" fontId="39" fillId="0" borderId="0" xfId="0" applyFont="1" applyBorder="1" applyAlignment="1">
      <alignment horizontal="center"/>
    </xf>
    <xf numFmtId="10" fontId="39" fillId="0" borderId="0" xfId="0" applyNumberFormat="1" applyFont="1" applyBorder="1" applyAlignment="1">
      <alignment horizontal="center"/>
    </xf>
    <xf numFmtId="0" fontId="44" fillId="0" borderId="0" xfId="0" applyFont="1" applyBorder="1" applyAlignment="1">
      <alignment horizontal="center"/>
    </xf>
    <xf numFmtId="3" fontId="39" fillId="0" borderId="0" xfId="0" applyNumberFormat="1" applyFont="1" applyFill="1" applyBorder="1" applyAlignment="1">
      <alignment horizontal="center"/>
    </xf>
    <xf numFmtId="0" fontId="39" fillId="0" borderId="0" xfId="0" applyFont="1" applyFill="1" applyBorder="1" applyAlignment="1">
      <alignment horizontal="center"/>
    </xf>
    <xf numFmtId="0" fontId="44" fillId="0" borderId="0" xfId="0" applyFont="1" applyFill="1" applyBorder="1" applyAlignment="1">
      <alignment horizontal="center"/>
    </xf>
    <xf numFmtId="17" fontId="39" fillId="0" borderId="0" xfId="0" quotePrefix="1" applyNumberFormat="1" applyFont="1" applyBorder="1" applyAlignment="1">
      <alignment horizontal="center"/>
    </xf>
    <xf numFmtId="0" fontId="39" fillId="0" borderId="0" xfId="0" quotePrefix="1" applyFont="1" applyBorder="1" applyAlignment="1">
      <alignment horizontal="center"/>
    </xf>
    <xf numFmtId="0" fontId="44" fillId="0" borderId="0" xfId="0" applyFont="1" applyAlignment="1">
      <alignment horizontal="center"/>
    </xf>
    <xf numFmtId="165" fontId="44" fillId="0" borderId="0" xfId="121" applyFont="1" applyAlignment="1">
      <alignment horizontal="center"/>
    </xf>
    <xf numFmtId="165" fontId="39" fillId="0" borderId="0" xfId="121" applyFont="1" applyFill="1" applyBorder="1" applyAlignment="1">
      <alignment horizontal="center"/>
    </xf>
    <xf numFmtId="0" fontId="45" fillId="0" borderId="0" xfId="0" applyFont="1" applyFill="1"/>
    <xf numFmtId="0" fontId="45" fillId="0" borderId="0" xfId="0" applyFont="1"/>
    <xf numFmtId="0" fontId="39" fillId="0" borderId="0" xfId="0" quotePrefix="1" applyFont="1" applyFill="1" applyBorder="1" applyAlignment="1">
      <alignment horizontal="center"/>
    </xf>
    <xf numFmtId="0" fontId="39" fillId="0" borderId="0" xfId="0" applyFont="1" applyFill="1" applyBorder="1"/>
    <xf numFmtId="0" fontId="39" fillId="9" borderId="0" xfId="0" quotePrefix="1" applyFont="1" applyFill="1" applyBorder="1" applyAlignment="1">
      <alignment horizontal="center" wrapText="1"/>
    </xf>
    <xf numFmtId="0" fontId="39" fillId="9" borderId="0" xfId="0" applyFont="1" applyFill="1" applyBorder="1" applyAlignment="1">
      <alignment horizontal="center" wrapText="1"/>
    </xf>
    <xf numFmtId="0" fontId="39" fillId="0" borderId="0" xfId="0" quotePrefix="1" applyFont="1" applyFill="1" applyBorder="1" applyAlignment="1">
      <alignment horizontal="center" wrapText="1"/>
    </xf>
    <xf numFmtId="0" fontId="39" fillId="0" borderId="0" xfId="0" applyFont="1" applyFill="1" applyBorder="1" applyAlignment="1">
      <alignment horizontal="center" wrapText="1"/>
    </xf>
    <xf numFmtId="0" fontId="39" fillId="9" borderId="2" xfId="0" applyFont="1" applyFill="1" applyBorder="1" applyAlignment="1">
      <alignment horizontal="center"/>
    </xf>
    <xf numFmtId="0" fontId="39" fillId="9" borderId="2" xfId="0" applyFont="1" applyFill="1" applyBorder="1"/>
    <xf numFmtId="0" fontId="39" fillId="9" borderId="0" xfId="0" applyFont="1" applyFill="1" applyBorder="1" applyAlignment="1">
      <alignment horizontal="center"/>
    </xf>
    <xf numFmtId="0" fontId="42" fillId="9" borderId="0" xfId="0" applyFont="1" applyFill="1" applyBorder="1"/>
    <xf numFmtId="0" fontId="39" fillId="9" borderId="0" xfId="0" applyNumberFormat="1" applyFont="1" applyFill="1" applyBorder="1" applyAlignment="1">
      <alignment horizontal="left"/>
    </xf>
    <xf numFmtId="0" fontId="39" fillId="9" borderId="0" xfId="0" applyFont="1" applyFill="1" applyBorder="1" applyAlignment="1">
      <alignment horizontal="right"/>
    </xf>
    <xf numFmtId="0" fontId="39" fillId="9" borderId="7" xfId="0" applyFont="1" applyFill="1" applyBorder="1"/>
    <xf numFmtId="0" fontId="39" fillId="9" borderId="7" xfId="0" applyFont="1" applyFill="1" applyBorder="1" applyAlignment="1">
      <alignment horizontal="center"/>
    </xf>
    <xf numFmtId="0" fontId="0" fillId="7" borderId="24" xfId="0" applyFont="1" applyFill="1" applyBorder="1" applyAlignment="1">
      <alignment horizontal="left" vertical="center"/>
    </xf>
    <xf numFmtId="0" fontId="0" fillId="7" borderId="25" xfId="0" applyFont="1" applyFill="1" applyBorder="1" applyAlignment="1">
      <alignment horizontal="left" vertical="center"/>
    </xf>
    <xf numFmtId="0" fontId="23" fillId="0" borderId="9" xfId="123" applyFill="1" applyBorder="1" applyAlignment="1">
      <alignment horizontal="center" vertical="center" wrapText="1"/>
    </xf>
    <xf numFmtId="0" fontId="23" fillId="0" borderId="10" xfId="123" applyFill="1" applyBorder="1" applyAlignment="1">
      <alignment horizontal="center" vertical="center" wrapText="1"/>
    </xf>
    <xf numFmtId="0" fontId="23" fillId="0" borderId="10" xfId="123" quotePrefix="1" applyFill="1" applyBorder="1" applyAlignment="1">
      <alignment horizontal="center" vertical="center" wrapText="1"/>
    </xf>
    <xf numFmtId="0" fontId="23" fillId="0" borderId="11" xfId="123" quotePrefix="1" applyFill="1" applyBorder="1" applyAlignment="1">
      <alignment horizontal="center" vertical="center" wrapText="1"/>
    </xf>
    <xf numFmtId="0" fontId="23" fillId="0" borderId="0" xfId="123" quotePrefix="1" applyFill="1" applyBorder="1" applyAlignment="1">
      <alignment horizontal="center" vertical="center" wrapText="1"/>
    </xf>
    <xf numFmtId="0" fontId="23" fillId="0" borderId="0" xfId="123" applyFill="1" applyBorder="1" applyAlignment="1">
      <alignment horizontal="center" vertical="center" wrapText="1"/>
    </xf>
    <xf numFmtId="0" fontId="25" fillId="0" borderId="0" xfId="123" quotePrefix="1" applyFont="1" applyFill="1" applyBorder="1" applyAlignment="1">
      <alignment horizontal="center" vertical="center" wrapText="1"/>
    </xf>
    <xf numFmtId="3" fontId="46" fillId="0" borderId="0"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23" fillId="0" borderId="0" xfId="123" applyAlignment="1">
      <alignment horizontal="center"/>
    </xf>
    <xf numFmtId="3" fontId="1" fillId="0" borderId="0" xfId="124" applyNumberFormat="1" applyAlignment="1">
      <alignment horizontal="center"/>
    </xf>
    <xf numFmtId="0" fontId="2" fillId="0" borderId="0" xfId="114" applyFont="1" applyFill="1" applyBorder="1"/>
    <xf numFmtId="3" fontId="2" fillId="0" borderId="0" xfId="114" applyNumberFormat="1" applyFont="1" applyFill="1" applyBorder="1"/>
    <xf numFmtId="0" fontId="2" fillId="0" borderId="0" xfId="114" applyBorder="1" applyAlignment="1">
      <alignment horizontal="left"/>
    </xf>
    <xf numFmtId="0" fontId="2" fillId="0" borderId="0" xfId="114" applyBorder="1"/>
    <xf numFmtId="170" fontId="0" fillId="7" borderId="27" xfId="0" applyNumberFormat="1" applyFont="1" applyFill="1" applyBorder="1" applyAlignment="1">
      <alignment horizontal="center" vertical="center"/>
    </xf>
    <xf numFmtId="0" fontId="2" fillId="0" borderId="0" xfId="114" applyFont="1" applyBorder="1"/>
    <xf numFmtId="0" fontId="0" fillId="7" borderId="24" xfId="0" applyFont="1" applyFill="1" applyBorder="1" applyAlignment="1">
      <alignment horizontal="left"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168" fontId="0" fillId="7" borderId="27" xfId="0" applyNumberFormat="1" applyFont="1" applyFill="1" applyBorder="1" applyAlignment="1">
      <alignment horizontal="center" vertical="center"/>
    </xf>
    <xf numFmtId="9" fontId="0" fillId="0" borderId="0" xfId="1" applyFont="1" applyBorder="1"/>
    <xf numFmtId="170" fontId="0" fillId="0" borderId="0" xfId="1" applyNumberFormat="1" applyFont="1" applyBorder="1"/>
    <xf numFmtId="177" fontId="6" fillId="0" borderId="0" xfId="1" applyNumberFormat="1" applyFont="1" applyBorder="1"/>
    <xf numFmtId="177" fontId="0" fillId="0" borderId="0" xfId="0" applyNumberFormat="1" applyBorder="1"/>
    <xf numFmtId="178" fontId="0" fillId="0" borderId="0" xfId="121" applyNumberFormat="1" applyFont="1" applyBorder="1"/>
    <xf numFmtId="176" fontId="0" fillId="0" borderId="0" xfId="121" applyNumberFormat="1" applyFont="1" applyBorder="1"/>
    <xf numFmtId="172" fontId="0" fillId="0" borderId="0" xfId="0" applyNumberFormat="1" applyBorder="1"/>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4" fillId="5" borderId="0" xfId="116" applyFont="1" applyFill="1" applyBorder="1" applyAlignment="1">
      <alignment horizontal="center"/>
    </xf>
    <xf numFmtId="0" fontId="24" fillId="5" borderId="0" xfId="116" applyFont="1" applyFill="1" applyAlignment="1"/>
    <xf numFmtId="0" fontId="0" fillId="7" borderId="24" xfId="0" applyFont="1" applyFill="1" applyBorder="1" applyAlignment="1">
      <alignment horizontal="left" vertical="center"/>
    </xf>
    <xf numFmtId="0" fontId="0" fillId="7" borderId="25" xfId="0" applyFont="1" applyFill="1" applyBorder="1" applyAlignment="1">
      <alignment horizontal="left" vertical="center"/>
    </xf>
    <xf numFmtId="0" fontId="0" fillId="7" borderId="26" xfId="0" applyFont="1" applyFill="1" applyBorder="1" applyAlignment="1">
      <alignment horizontal="left"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28" xfId="0" applyFont="1" applyBorder="1" applyAlignment="1">
      <alignment horizontal="center"/>
    </xf>
    <xf numFmtId="0" fontId="0" fillId="0" borderId="19" xfId="0" applyFont="1" applyBorder="1" applyAlignment="1">
      <alignment horizontal="center"/>
    </xf>
    <xf numFmtId="0" fontId="0" fillId="0" borderId="29" xfId="0" applyFont="1" applyBorder="1" applyAlignment="1">
      <alignment horizontal="center"/>
    </xf>
    <xf numFmtId="0" fontId="34" fillId="0" borderId="15" xfId="0" applyFont="1" applyBorder="1" applyAlignment="1">
      <alignment horizontal="center"/>
    </xf>
    <xf numFmtId="0" fontId="36" fillId="0" borderId="0" xfId="0" applyFont="1" applyBorder="1" applyAlignment="1">
      <alignment horizontal="center"/>
    </xf>
    <xf numFmtId="0" fontId="0" fillId="7" borderId="21" xfId="0" applyFont="1" applyFill="1" applyBorder="1" applyAlignment="1">
      <alignment horizontal="left" vertical="center"/>
    </xf>
    <xf numFmtId="0" fontId="0" fillId="7" borderId="22" xfId="0" applyFont="1" applyFill="1" applyBorder="1" applyAlignment="1">
      <alignment horizontal="left" vertical="center"/>
    </xf>
    <xf numFmtId="0" fontId="0" fillId="7" borderId="23" xfId="0" applyFont="1" applyFill="1" applyBorder="1" applyAlignment="1">
      <alignment horizontal="left" vertical="center"/>
    </xf>
    <xf numFmtId="0" fontId="0" fillId="7" borderId="24" xfId="0" applyFont="1" applyFill="1" applyBorder="1" applyAlignment="1">
      <alignment horizontal="left" vertical="center" wrapText="1"/>
    </xf>
    <xf numFmtId="0" fontId="0" fillId="7" borderId="25" xfId="0" applyFont="1" applyFill="1" applyBorder="1" applyAlignment="1">
      <alignment horizontal="left" vertical="center" wrapText="1"/>
    </xf>
    <xf numFmtId="0" fontId="0" fillId="7" borderId="26" xfId="0" applyFont="1" applyFill="1" applyBorder="1" applyAlignment="1">
      <alignment horizontal="left" vertical="center" wrapText="1"/>
    </xf>
    <xf numFmtId="0" fontId="0" fillId="7" borderId="24" xfId="0" applyFill="1" applyBorder="1" applyAlignment="1">
      <alignment horizontal="left" vertical="center"/>
    </xf>
    <xf numFmtId="0" fontId="42" fillId="0" borderId="0" xfId="0" applyFont="1" applyFill="1" applyAlignment="1">
      <alignment horizontal="center"/>
    </xf>
    <xf numFmtId="0" fontId="42" fillId="0" borderId="7" xfId="0" applyFont="1" applyFill="1" applyBorder="1" applyAlignment="1">
      <alignment horizontal="center"/>
    </xf>
    <xf numFmtId="0" fontId="2" fillId="0" borderId="40" xfId="117" applyFont="1" applyFill="1" applyBorder="1" applyAlignment="1" applyProtection="1">
      <alignment horizontal="center" vertical="center" wrapText="1"/>
      <protection locked="0"/>
    </xf>
    <xf numFmtId="171" fontId="2" fillId="0" borderId="0" xfId="121" applyNumberFormat="1" applyFont="1" applyFill="1" applyBorder="1"/>
    <xf numFmtId="0" fontId="44" fillId="0" borderId="0" xfId="0" applyFont="1"/>
    <xf numFmtId="176" fontId="44" fillId="0" borderId="0" xfId="121" applyNumberFormat="1" applyFont="1"/>
    <xf numFmtId="0" fontId="47" fillId="0" borderId="0" xfId="0" applyFont="1"/>
    <xf numFmtId="0" fontId="44" fillId="0" borderId="0" xfId="0" applyFont="1" applyBorder="1"/>
    <xf numFmtId="17" fontId="39" fillId="0" borderId="0" xfId="0" quotePrefix="1" applyNumberFormat="1" applyFont="1" applyAlignment="1">
      <alignment horizontal="center"/>
    </xf>
    <xf numFmtId="0" fontId="39" fillId="0" borderId="0" xfId="0" quotePrefix="1" applyFont="1" applyAlignment="1">
      <alignment horizontal="center"/>
    </xf>
    <xf numFmtId="165" fontId="44" fillId="0" borderId="0" xfId="121" applyFont="1" applyAlignment="1">
      <alignment horizontal="right"/>
    </xf>
    <xf numFmtId="0" fontId="42" fillId="0" borderId="0" xfId="121" applyNumberFormat="1" applyFont="1" applyFill="1" applyBorder="1"/>
    <xf numFmtId="3" fontId="39" fillId="0" borderId="0" xfId="121" applyNumberFormat="1" applyFont="1" applyFill="1" applyBorder="1"/>
    <xf numFmtId="0" fontId="39" fillId="0" borderId="0" xfId="0" applyFont="1" applyAlignment="1">
      <alignment horizontal="center"/>
    </xf>
    <xf numFmtId="0" fontId="44" fillId="0" borderId="0" xfId="0" applyFont="1" applyFill="1"/>
    <xf numFmtId="0" fontId="39" fillId="0" borderId="0" xfId="121" applyNumberFormat="1" applyFont="1" applyFill="1" applyBorder="1"/>
    <xf numFmtId="165" fontId="39" fillId="0" borderId="0" xfId="121" applyFont="1" applyAlignment="1">
      <alignment horizontal="center"/>
    </xf>
    <xf numFmtId="165" fontId="39" fillId="0" borderId="0" xfId="121" applyFont="1" applyAlignment="1">
      <alignment horizontal="right"/>
    </xf>
    <xf numFmtId="0" fontId="44" fillId="0" borderId="0" xfId="0" quotePrefix="1" applyFont="1" applyAlignment="1">
      <alignment horizontal="center"/>
    </xf>
    <xf numFmtId="3" fontId="44" fillId="0" borderId="0" xfId="0" applyNumberFormat="1" applyFont="1"/>
    <xf numFmtId="176" fontId="44" fillId="0" borderId="0" xfId="0" applyNumberFormat="1" applyFont="1"/>
    <xf numFmtId="165" fontId="44" fillId="0" borderId="0" xfId="0" applyNumberFormat="1" applyFont="1"/>
    <xf numFmtId="17" fontId="44" fillId="0" borderId="0" xfId="0" quotePrefix="1" applyNumberFormat="1" applyFont="1" applyFill="1" applyAlignment="1">
      <alignment horizontal="center"/>
    </xf>
    <xf numFmtId="0" fontId="44" fillId="0" borderId="0" xfId="0" quotePrefix="1" applyFont="1" applyFill="1" applyAlignment="1">
      <alignment horizontal="center"/>
    </xf>
    <xf numFmtId="0" fontId="44" fillId="0" borderId="0" xfId="0" applyFont="1" applyFill="1" applyAlignment="1">
      <alignment horizontal="center"/>
    </xf>
    <xf numFmtId="165" fontId="44" fillId="0" borderId="0" xfId="121" applyFont="1" applyFill="1" applyBorder="1" applyAlignment="1">
      <alignment horizontal="center"/>
    </xf>
    <xf numFmtId="14" fontId="39" fillId="0" borderId="0" xfId="0" quotePrefix="1" applyNumberFormat="1" applyFont="1" applyBorder="1" applyAlignment="1">
      <alignment horizontal="center"/>
    </xf>
    <xf numFmtId="0" fontId="44" fillId="0" borderId="0" xfId="0" applyFont="1" applyAlignment="1">
      <alignment horizontal="left"/>
    </xf>
    <xf numFmtId="176" fontId="39" fillId="0" borderId="0" xfId="121" applyNumberFormat="1" applyFont="1" applyFill="1"/>
    <xf numFmtId="0" fontId="49" fillId="9" borderId="0" xfId="116" applyFont="1" applyFill="1" applyBorder="1" applyAlignment="1" applyProtection="1"/>
    <xf numFmtId="0" fontId="39" fillId="9" borderId="0" xfId="0" applyFont="1" applyFill="1" applyBorder="1" applyAlignment="1">
      <alignment horizontal="left"/>
    </xf>
  </cellXfs>
  <cellStyles count="125">
    <cellStyle name="Comma" xfId="121" builtinId="3"/>
    <cellStyle name="Comma 2" xfId="113"/>
    <cellStyle name="Currency" xfId="122"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kobling 2" xfId="123"/>
    <cellStyle name="Hyperlink" xfId="116" builtinId="8"/>
    <cellStyle name="Hyperlink 2" xfId="119"/>
    <cellStyle name="Normal" xfId="0" builtinId="0"/>
    <cellStyle name="Normal 2" xfId="114"/>
    <cellStyle name="Normal 2 2" xfId="117"/>
    <cellStyle name="Normal 2 2 2" xfId="124"/>
    <cellStyle name="Normal 3" xfId="3"/>
    <cellStyle name="Normal 3 2" xfId="118"/>
    <cellStyle name="Normal 4" xfId="2"/>
    <cellStyle name="Normal 5" xfId="120"/>
    <cellStyle name="Normal 7" xfId="115"/>
    <cellStyle name="Percent" xfId="1" builtinId="5"/>
    <cellStyle name="Standard 3" xfId="112"/>
  </cellStyles>
  <dxfs count="0"/>
  <tableStyles count="0" defaultTableStyle="TableStyleMedium2" defaultPivotStyle="PivotStyleLight16"/>
  <colors>
    <mruColors>
      <color rgb="FF847A75"/>
      <color rgb="FFE36E0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749537</xdr:colOff>
      <xdr:row>35</xdr:row>
      <xdr:rowOff>176102</xdr:rowOff>
    </xdr:to>
    <xdr:pic>
      <xdr:nvPicPr>
        <xdr:cNvPr id="3"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601013" y="6934186"/>
          <a:ext cx="3180231" cy="50949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1009650</xdr:colOff>
      <xdr:row>0</xdr:row>
      <xdr:rowOff>76200</xdr:rowOff>
    </xdr:from>
    <xdr:to>
      <xdr:col>6</xdr:col>
      <xdr:colOff>1123950</xdr:colOff>
      <xdr:row>5</xdr:row>
      <xdr:rowOff>206749</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1825" y="76200"/>
          <a:ext cx="3933825" cy="892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1390650</xdr:colOff>
      <xdr:row>3</xdr:row>
      <xdr:rowOff>0</xdr:rowOff>
    </xdr:from>
    <xdr:to>
      <xdr:col>9</xdr:col>
      <xdr:colOff>942713</xdr:colOff>
      <xdr:row>6</xdr:row>
      <xdr:rowOff>9454</xdr:rowOff>
    </xdr:to>
    <xdr:pic>
      <xdr:nvPicPr>
        <xdr:cNvPr id="5" name="Picture 4"/>
        <xdr:cNvPicPr>
          <a:picLocks noChangeAspect="1"/>
        </xdr:cNvPicPr>
      </xdr:nvPicPr>
      <xdr:blipFill>
        <a:blip xmlns:r="http://schemas.openxmlformats.org/officeDocument/2006/relationships" r:embed="rId2"/>
        <a:stretch>
          <a:fillRect/>
        </a:stretch>
      </xdr:blipFill>
      <xdr:spPr>
        <a:xfrm>
          <a:off x="8743950" y="571500"/>
          <a:ext cx="2095238" cy="5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abol.sparebank1.no/uploads/170930_Ratinguttrekk_HT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bol.sparebank1.no/SpareBank%201%20Boligkreditt/1.%20Boligkreditt/Rapportering/Investorrapporter/201609/160930-SPABOL-H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 HTT General"/>
      <sheetName val="B1. HTT Mortgage Assets"/>
      <sheetName val="Pivot"/>
      <sheetName val="Data"/>
      <sheetName val="FundingRente"/>
      <sheetName val="LTVGroup"/>
      <sheetName val="BalGroup"/>
      <sheetName val="ArrearGroup"/>
      <sheetName val="SeasoningGroup"/>
      <sheetName val="RemainingTermGroup"/>
      <sheetName val="PayFreqGroup"/>
      <sheetName val="HousingType"/>
      <sheetName val="LånMedDataFeil"/>
      <sheetName val="PivotCB"/>
      <sheetName val="DataCB"/>
      <sheetName val="PivotLikPort"/>
      <sheetName val="DataLikPort"/>
      <sheetName val="BondCurrency"/>
      <sheetName val="Kontoutskrift"/>
      <sheetName val="HedgeID"/>
    </sheetNames>
    <sheetDataSet>
      <sheetData sheetId="0"/>
      <sheetData sheetId="1">
        <row r="53">
          <cell r="C53">
            <v>175849.62493339964</v>
          </cell>
        </row>
      </sheetData>
      <sheetData sheetId="2">
        <row r="12">
          <cell r="C12">
            <v>175849.62493339964</v>
          </cell>
        </row>
        <row r="43">
          <cell r="B43" t="str">
            <v xml:space="preserve">4. Breakdown by Geography </v>
          </cell>
        </row>
        <row r="130">
          <cell r="B130" t="str">
            <v>6. Breakdown by Interest Rate</v>
          </cell>
        </row>
        <row r="160">
          <cell r="B160" t="str">
            <v>9. Non-Performing Loans (NPLs)</v>
          </cell>
        </row>
        <row r="167">
          <cell r="B167" t="str">
            <v>10. Loan Size Information</v>
          </cell>
        </row>
      </sheetData>
      <sheetData sheetId="3">
        <row r="5">
          <cell r="C5">
            <v>-47591465.249999993</v>
          </cell>
        </row>
      </sheetData>
      <sheetData sheetId="4">
        <row r="1">
          <cell r="C1" t="str">
            <v>CURRENT_LOAN_BALANCE</v>
          </cell>
        </row>
      </sheetData>
      <sheetData sheetId="5"/>
      <sheetData sheetId="6"/>
      <sheetData sheetId="7"/>
      <sheetData sheetId="8"/>
      <sheetData sheetId="9"/>
      <sheetData sheetId="10"/>
      <sheetData sheetId="11"/>
      <sheetData sheetId="12"/>
      <sheetData sheetId="13"/>
      <sheetData sheetId="14">
        <row r="6">
          <cell r="B6">
            <v>-22696500000</v>
          </cell>
        </row>
      </sheetData>
      <sheetData sheetId="15">
        <row r="1">
          <cell r="K1" t="str">
            <v>Time to final maturity</v>
          </cell>
        </row>
      </sheetData>
      <sheetData sheetId="16">
        <row r="5">
          <cell r="B5">
            <v>3599637782.0700002</v>
          </cell>
        </row>
      </sheetData>
      <sheetData sheetId="17"/>
      <sheetData sheetId="18"/>
      <sheetData sheetId="19">
        <row r="33">
          <cell r="E33">
            <v>5141386.8545500003</v>
          </cell>
        </row>
      </sheetData>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C. HTT Harmonised Glossary"/>
      <sheetName val="Disclaimer"/>
      <sheetName val="D. Insert Nat Trans Templ"/>
    </sheetNames>
    <sheetDataSet>
      <sheetData sheetId="0">
        <row r="10">
          <cell r="F10" t="str">
            <v>Cut-off Date: [30/09/16]</v>
          </cell>
        </row>
      </sheetData>
      <sheetData sheetId="1"/>
      <sheetData sheetId="2"/>
      <sheetData sheetId="3">
        <row r="17">
          <cell r="B17" t="str">
            <v>Hedging Strategy (please explain how you address interest rate and currency risk)</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01/" TargetMode="External"/><Relationship Id="rId5" Type="http://schemas.openxmlformats.org/officeDocument/2006/relationships/hyperlink" Target="https://spabol.sparebank1.no/" TargetMode="External"/><Relationship Id="rId4" Type="http://schemas.openxmlformats.org/officeDocument/2006/relationships/hyperlink" Target="https://www.coveredbondlabel.com/issuer/101/"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ivind.hegelstad@sparebank1.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zoomScale="80" zoomScaleNormal="80" workbookViewId="0">
      <selection activeCell="F10" sqref="F10"/>
    </sheetView>
  </sheetViews>
  <sheetFormatPr defaultColWidth="9.140625" defaultRowHeight="15"/>
  <cols>
    <col min="1" max="1" width="8.85546875" style="13"/>
    <col min="2" max="10" width="12.42578125" style="13" customWidth="1"/>
    <col min="11" max="18" width="8.85546875" style="13"/>
  </cols>
  <sheetData>
    <row r="1" spans="1:18" ht="15.75" thickBot="1"/>
    <row r="2" spans="1:18">
      <c r="B2" s="20"/>
      <c r="C2" s="21"/>
      <c r="D2" s="21"/>
      <c r="E2" s="21"/>
      <c r="F2" s="21"/>
      <c r="G2" s="21"/>
      <c r="H2" s="21"/>
      <c r="I2" s="21"/>
      <c r="J2" s="22"/>
    </row>
    <row r="3" spans="1:18">
      <c r="B3" s="23"/>
      <c r="C3" s="24"/>
      <c r="D3" s="24"/>
      <c r="E3" s="24"/>
      <c r="F3" s="24"/>
      <c r="G3" s="24"/>
      <c r="H3" s="24"/>
      <c r="I3" s="24"/>
      <c r="J3" s="25"/>
    </row>
    <row r="4" spans="1:18">
      <c r="B4" s="23"/>
      <c r="C4" s="24"/>
      <c r="D4" s="24"/>
      <c r="E4" s="24"/>
      <c r="F4" s="24"/>
      <c r="G4" s="24"/>
      <c r="H4" s="24"/>
      <c r="I4" s="24"/>
      <c r="J4" s="25"/>
    </row>
    <row r="5" spans="1:18" ht="31.5">
      <c r="B5" s="23"/>
      <c r="C5" s="24"/>
      <c r="D5" s="24"/>
      <c r="E5" s="26"/>
      <c r="F5" s="27" t="s">
        <v>49</v>
      </c>
      <c r="G5" s="24"/>
      <c r="H5" s="24"/>
      <c r="I5" s="24"/>
      <c r="J5" s="25"/>
    </row>
    <row r="6" spans="1:18">
      <c r="B6" s="23"/>
      <c r="C6" s="24"/>
      <c r="D6" s="24"/>
      <c r="E6" s="24"/>
      <c r="F6" s="28"/>
      <c r="G6" s="24"/>
      <c r="H6" s="24"/>
      <c r="I6" s="24"/>
      <c r="J6" s="25"/>
    </row>
    <row r="7" spans="1:18" ht="26.25">
      <c r="B7" s="23"/>
      <c r="C7" s="24"/>
      <c r="D7" s="24"/>
      <c r="E7" s="24"/>
      <c r="F7" s="29" t="s">
        <v>119</v>
      </c>
      <c r="G7" s="24"/>
      <c r="H7" s="24"/>
      <c r="I7" s="24"/>
      <c r="J7" s="25"/>
    </row>
    <row r="8" spans="1:18" ht="26.25">
      <c r="B8" s="23"/>
      <c r="C8" s="24"/>
      <c r="D8" s="24"/>
      <c r="E8" s="24"/>
      <c r="F8" s="29" t="s">
        <v>1087</v>
      </c>
      <c r="G8" s="24"/>
      <c r="H8" s="24"/>
      <c r="I8" s="24"/>
      <c r="J8" s="25"/>
    </row>
    <row r="9" spans="1:18" s="50" customFormat="1" ht="21">
      <c r="A9" s="13"/>
      <c r="B9" s="23"/>
      <c r="C9" s="24"/>
      <c r="D9" s="24"/>
      <c r="E9" s="24"/>
      <c r="F9" s="72" t="s">
        <v>1452</v>
      </c>
      <c r="G9" s="24"/>
      <c r="H9" s="24"/>
      <c r="I9" s="24"/>
      <c r="J9" s="25"/>
      <c r="K9" s="13"/>
      <c r="L9" s="13"/>
      <c r="M9" s="13"/>
      <c r="N9" s="13"/>
      <c r="O9" s="13"/>
      <c r="P9" s="13"/>
      <c r="Q9" s="13"/>
      <c r="R9" s="13"/>
    </row>
    <row r="10" spans="1:18" ht="21">
      <c r="B10" s="23"/>
      <c r="C10" s="24"/>
      <c r="D10" s="24"/>
      <c r="E10" s="24"/>
      <c r="F10" s="72" t="s">
        <v>1451</v>
      </c>
      <c r="G10" s="24"/>
      <c r="H10" s="24"/>
      <c r="I10" s="24"/>
      <c r="J10" s="25"/>
    </row>
    <row r="11" spans="1:18" s="50" customFormat="1" ht="21">
      <c r="A11" s="13"/>
      <c r="B11" s="23"/>
      <c r="C11" s="24"/>
      <c r="D11" s="24"/>
      <c r="E11" s="24"/>
      <c r="F11" s="72"/>
      <c r="G11" s="24"/>
      <c r="H11" s="24"/>
      <c r="I11" s="24"/>
      <c r="J11" s="25"/>
      <c r="K11" s="13"/>
      <c r="L11" s="13"/>
      <c r="M11" s="13"/>
      <c r="N11" s="13"/>
      <c r="O11" s="13"/>
      <c r="P11" s="13"/>
      <c r="Q11" s="13"/>
      <c r="R11" s="13"/>
    </row>
    <row r="12" spans="1:18">
      <c r="B12" s="23"/>
      <c r="C12" s="24"/>
      <c r="D12" s="24"/>
      <c r="E12" s="24"/>
      <c r="F12" s="24"/>
      <c r="G12" s="24"/>
      <c r="H12" s="24"/>
      <c r="I12" s="24"/>
      <c r="J12" s="25"/>
    </row>
    <row r="13" spans="1:18">
      <c r="B13" s="23"/>
      <c r="C13" s="24"/>
      <c r="D13" s="24"/>
      <c r="E13" s="24"/>
      <c r="F13" s="24"/>
      <c r="G13" s="24"/>
      <c r="H13" s="24"/>
      <c r="I13" s="24"/>
      <c r="J13" s="25"/>
    </row>
    <row r="14" spans="1:18">
      <c r="B14" s="23"/>
      <c r="C14" s="24"/>
      <c r="D14" s="24"/>
      <c r="E14" s="24"/>
      <c r="F14" s="24"/>
      <c r="G14" s="24"/>
      <c r="H14" s="24"/>
      <c r="I14" s="24"/>
      <c r="J14" s="25"/>
    </row>
    <row r="15" spans="1:18">
      <c r="B15" s="23"/>
      <c r="C15" s="24"/>
      <c r="D15" s="24"/>
      <c r="E15" s="24"/>
      <c r="F15" s="24"/>
      <c r="G15" s="24"/>
      <c r="H15" s="24"/>
      <c r="I15" s="24"/>
      <c r="J15" s="25"/>
    </row>
    <row r="16" spans="1:18">
      <c r="B16" s="23"/>
      <c r="C16" s="24"/>
      <c r="D16" s="24"/>
      <c r="E16" s="24"/>
      <c r="F16" s="24"/>
      <c r="G16" s="24"/>
      <c r="H16" s="24"/>
      <c r="I16" s="24"/>
      <c r="J16" s="25"/>
    </row>
    <row r="17" spans="1:18">
      <c r="B17" s="23"/>
      <c r="C17" s="24"/>
      <c r="D17" s="24"/>
      <c r="E17" s="24"/>
      <c r="F17" s="24"/>
      <c r="G17" s="24"/>
      <c r="H17" s="24"/>
      <c r="I17" s="24"/>
      <c r="J17" s="25"/>
    </row>
    <row r="18" spans="1:18">
      <c r="B18" s="23"/>
      <c r="C18" s="24"/>
      <c r="D18" s="24"/>
      <c r="E18" s="24"/>
      <c r="F18" s="24"/>
      <c r="G18" s="24"/>
      <c r="H18" s="24"/>
      <c r="I18" s="24"/>
      <c r="J18" s="25"/>
    </row>
    <row r="19" spans="1:18">
      <c r="B19" s="23"/>
      <c r="C19" s="24"/>
      <c r="D19" s="24"/>
      <c r="E19" s="24"/>
      <c r="F19" s="24"/>
      <c r="G19" s="24"/>
      <c r="H19" s="24"/>
      <c r="I19" s="24"/>
      <c r="J19" s="25"/>
    </row>
    <row r="20" spans="1:18">
      <c r="B20" s="23"/>
      <c r="C20" s="24"/>
      <c r="D20" s="24"/>
      <c r="E20" s="24"/>
      <c r="F20" s="24"/>
      <c r="G20" s="24"/>
      <c r="H20" s="24"/>
      <c r="I20" s="24"/>
      <c r="J20" s="25"/>
    </row>
    <row r="21" spans="1:18">
      <c r="B21" s="23"/>
      <c r="C21" s="24"/>
      <c r="D21" s="24"/>
      <c r="E21" s="24"/>
      <c r="F21" s="24"/>
      <c r="G21" s="24"/>
      <c r="H21" s="24"/>
      <c r="I21" s="24"/>
      <c r="J21" s="25"/>
    </row>
    <row r="22" spans="1:18">
      <c r="B22" s="23"/>
      <c r="C22" s="24"/>
      <c r="D22" s="24"/>
      <c r="E22" s="24"/>
      <c r="F22" s="30" t="s">
        <v>50</v>
      </c>
      <c r="G22" s="24"/>
      <c r="H22" s="24"/>
      <c r="I22" s="24"/>
      <c r="J22" s="25"/>
    </row>
    <row r="23" spans="1:18">
      <c r="B23" s="23"/>
      <c r="C23" s="24"/>
      <c r="D23" s="24"/>
      <c r="E23" s="24"/>
      <c r="F23" s="31"/>
      <c r="G23" s="24"/>
      <c r="H23" s="24"/>
      <c r="I23" s="24"/>
      <c r="J23" s="25"/>
    </row>
    <row r="24" spans="1:18">
      <c r="B24" s="23"/>
      <c r="C24" s="24"/>
      <c r="D24" s="234" t="s">
        <v>236</v>
      </c>
      <c r="E24" s="235" t="s">
        <v>51</v>
      </c>
      <c r="F24" s="235"/>
      <c r="G24" s="235"/>
      <c r="H24" s="235"/>
      <c r="I24" s="24"/>
      <c r="J24" s="25"/>
    </row>
    <row r="25" spans="1:18">
      <c r="B25" s="23"/>
      <c r="C25" s="24"/>
      <c r="D25" s="24"/>
      <c r="E25" s="32"/>
      <c r="F25" s="32"/>
      <c r="G25" s="32"/>
      <c r="H25" s="24"/>
      <c r="I25" s="24"/>
      <c r="J25" s="25"/>
    </row>
    <row r="26" spans="1:18">
      <c r="B26" s="23"/>
      <c r="C26" s="24"/>
      <c r="D26" s="234" t="s">
        <v>261</v>
      </c>
      <c r="E26" s="235"/>
      <c r="F26" s="235"/>
      <c r="G26" s="235"/>
      <c r="H26" s="235"/>
      <c r="I26" s="24"/>
      <c r="J26" s="25"/>
    </row>
    <row r="27" spans="1:18" s="50" customFormat="1">
      <c r="A27" s="13"/>
      <c r="B27" s="23"/>
      <c r="C27" s="24"/>
      <c r="D27" s="66"/>
      <c r="E27" s="66"/>
      <c r="F27" s="66"/>
      <c r="G27" s="66"/>
      <c r="H27" s="66"/>
      <c r="I27" s="24"/>
      <c r="J27" s="25"/>
      <c r="K27" s="13"/>
      <c r="L27" s="13"/>
      <c r="M27" s="13"/>
      <c r="N27" s="13"/>
      <c r="O27" s="13"/>
      <c r="P27" s="13"/>
      <c r="Q27" s="13"/>
      <c r="R27" s="13"/>
    </row>
    <row r="28" spans="1:18" s="50" customFormat="1">
      <c r="A28" s="13"/>
      <c r="B28" s="23"/>
      <c r="C28" s="24"/>
      <c r="D28" s="238" t="s">
        <v>262</v>
      </c>
      <c r="E28" s="239" t="s">
        <v>51</v>
      </c>
      <c r="F28" s="239"/>
      <c r="G28" s="239"/>
      <c r="H28" s="239"/>
      <c r="I28" s="24"/>
      <c r="J28" s="25"/>
      <c r="K28" s="13"/>
      <c r="L28" s="13"/>
      <c r="M28" s="13"/>
      <c r="N28" s="13"/>
      <c r="O28" s="13"/>
      <c r="P28" s="13"/>
      <c r="Q28" s="13"/>
      <c r="R28" s="13"/>
    </row>
    <row r="29" spans="1:18" s="73" customFormat="1">
      <c r="A29" s="75"/>
      <c r="B29" s="23"/>
      <c r="C29" s="24"/>
      <c r="D29" s="87"/>
      <c r="E29" s="87"/>
      <c r="F29" s="87"/>
      <c r="G29" s="87"/>
      <c r="H29" s="87"/>
      <c r="I29" s="24"/>
      <c r="J29" s="25"/>
      <c r="K29" s="75"/>
      <c r="L29" s="75"/>
      <c r="M29" s="75"/>
      <c r="N29" s="75"/>
      <c r="O29" s="75"/>
      <c r="P29" s="75"/>
      <c r="Q29" s="75"/>
      <c r="R29" s="75"/>
    </row>
    <row r="30" spans="1:18" s="73" customFormat="1">
      <c r="A30" s="75"/>
      <c r="B30" s="23"/>
      <c r="C30" s="24"/>
      <c r="D30" s="238" t="s">
        <v>270</v>
      </c>
      <c r="E30" s="239" t="s">
        <v>51</v>
      </c>
      <c r="F30" s="239"/>
      <c r="G30" s="239"/>
      <c r="H30" s="239"/>
      <c r="I30" s="24"/>
      <c r="J30" s="25"/>
      <c r="K30" s="75"/>
      <c r="L30" s="75"/>
      <c r="M30" s="75"/>
      <c r="N30" s="75"/>
      <c r="O30" s="75"/>
      <c r="P30" s="75"/>
      <c r="Q30" s="75"/>
      <c r="R30" s="75"/>
    </row>
    <row r="31" spans="1:18" s="50" customFormat="1">
      <c r="A31" s="13"/>
      <c r="B31" s="23"/>
      <c r="C31" s="24"/>
      <c r="D31" s="66"/>
      <c r="E31" s="66"/>
      <c r="F31" s="66"/>
      <c r="G31" s="66"/>
      <c r="H31" s="66"/>
      <c r="I31" s="24"/>
      <c r="J31" s="25"/>
      <c r="K31" s="13"/>
      <c r="L31" s="13"/>
      <c r="M31" s="13"/>
      <c r="N31" s="13"/>
      <c r="O31" s="13"/>
      <c r="P31" s="13"/>
      <c r="Q31" s="13"/>
      <c r="R31" s="13"/>
    </row>
    <row r="32" spans="1:18" s="50" customFormat="1">
      <c r="A32" s="13"/>
      <c r="B32" s="23"/>
      <c r="C32" s="24"/>
      <c r="D32" s="234" t="s">
        <v>263</v>
      </c>
      <c r="E32" s="235" t="s">
        <v>51</v>
      </c>
      <c r="F32" s="235"/>
      <c r="G32" s="235"/>
      <c r="H32" s="235"/>
      <c r="I32" s="24"/>
      <c r="J32" s="25"/>
      <c r="K32" s="13"/>
      <c r="L32" s="13"/>
      <c r="M32" s="13"/>
      <c r="N32" s="13"/>
      <c r="O32" s="13"/>
      <c r="P32" s="13"/>
      <c r="Q32" s="13"/>
      <c r="R32" s="13"/>
    </row>
    <row r="33" spans="2:10">
      <c r="B33" s="23"/>
      <c r="C33" s="24"/>
      <c r="D33" s="32"/>
      <c r="E33" s="32"/>
      <c r="F33" s="32"/>
      <c r="G33" s="32"/>
      <c r="H33" s="32"/>
      <c r="I33" s="24"/>
      <c r="J33" s="25"/>
    </row>
    <row r="34" spans="2:10">
      <c r="B34" s="23"/>
      <c r="C34" s="24"/>
      <c r="D34" s="234" t="s">
        <v>277</v>
      </c>
      <c r="E34" s="235" t="s">
        <v>51</v>
      </c>
      <c r="F34" s="235"/>
      <c r="G34" s="235"/>
      <c r="H34" s="235"/>
      <c r="I34" s="24"/>
      <c r="J34" s="25"/>
    </row>
    <row r="35" spans="2:10">
      <c r="B35" s="23"/>
      <c r="C35" s="24"/>
      <c r="D35" s="24"/>
      <c r="E35" s="24"/>
      <c r="F35" s="24"/>
      <c r="G35" s="24"/>
      <c r="H35" s="24"/>
      <c r="I35" s="24"/>
      <c r="J35" s="25"/>
    </row>
    <row r="36" spans="2:10">
      <c r="B36" s="23"/>
      <c r="C36" s="24"/>
      <c r="D36" s="236" t="s">
        <v>264</v>
      </c>
      <c r="E36" s="237"/>
      <c r="F36" s="237"/>
      <c r="G36" s="237"/>
      <c r="H36" s="237"/>
      <c r="I36" s="24"/>
      <c r="J36" s="25"/>
    </row>
    <row r="37" spans="2:10">
      <c r="B37" s="23"/>
      <c r="C37" s="24"/>
      <c r="D37" s="24"/>
      <c r="E37" s="24"/>
      <c r="F37" s="31"/>
      <c r="G37" s="24"/>
      <c r="H37" s="24"/>
      <c r="I37" s="24"/>
      <c r="J37" s="25"/>
    </row>
    <row r="38" spans="2:10">
      <c r="B38" s="23"/>
      <c r="C38" s="24"/>
      <c r="D38" s="24"/>
      <c r="E38" s="24"/>
      <c r="F38" s="24"/>
      <c r="G38" s="24"/>
      <c r="H38" s="24"/>
      <c r="I38" s="24"/>
      <c r="J38" s="25"/>
    </row>
    <row r="39" spans="2:10" ht="15.75" thickBot="1">
      <c r="B39" s="33"/>
      <c r="C39" s="34"/>
      <c r="D39" s="34"/>
      <c r="E39" s="34"/>
      <c r="F39" s="34"/>
      <c r="G39" s="34"/>
      <c r="H39" s="34"/>
      <c r="I39" s="34"/>
      <c r="J39" s="35"/>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Normal="100" zoomScalePageLayoutView="80" workbookViewId="0">
      <selection activeCell="B88" sqref="B88"/>
    </sheetView>
  </sheetViews>
  <sheetFormatPr defaultColWidth="8.85546875" defaultRowHeight="15" outlineLevelRow="1"/>
  <cols>
    <col min="1" max="1" width="13.28515625" style="78" customWidth="1"/>
    <col min="2" max="2" width="60.7109375" style="78" customWidth="1"/>
    <col min="3" max="4" width="40.7109375" style="78" customWidth="1"/>
    <col min="5" max="5" width="6.7109375" style="78" customWidth="1"/>
    <col min="6" max="6" width="41.7109375" style="78" customWidth="1"/>
    <col min="7" max="7" width="41.7109375" style="89" customWidth="1"/>
    <col min="8" max="8" width="7.28515625" style="78" customWidth="1"/>
    <col min="9" max="9" width="71.85546875" style="78" customWidth="1"/>
    <col min="10" max="11" width="47.7109375" style="78" customWidth="1"/>
    <col min="12" max="12" width="7.28515625" style="78" customWidth="1"/>
    <col min="13" max="13" width="25.7109375" style="78" customWidth="1"/>
    <col min="14" max="14" width="25.7109375" style="89" customWidth="1"/>
    <col min="15" max="16384" width="8.85546875" style="51"/>
  </cols>
  <sheetData>
    <row r="1" spans="1:13" ht="31.5">
      <c r="A1" s="19" t="s">
        <v>234</v>
      </c>
      <c r="B1" s="19"/>
      <c r="C1" s="89"/>
      <c r="D1" s="89"/>
      <c r="E1" s="89"/>
      <c r="F1" s="89"/>
      <c r="H1" s="89"/>
      <c r="I1" s="19"/>
      <c r="J1" s="89"/>
      <c r="K1" s="89"/>
      <c r="L1" s="89"/>
      <c r="M1" s="89"/>
    </row>
    <row r="2" spans="1:13" ht="15.75" thickBot="1">
      <c r="A2" s="89"/>
      <c r="B2" s="80"/>
      <c r="C2" s="80"/>
      <c r="D2" s="89"/>
      <c r="E2" s="89"/>
      <c r="F2" s="89"/>
      <c r="H2" s="89"/>
      <c r="L2" s="89"/>
      <c r="M2" s="89"/>
    </row>
    <row r="3" spans="1:13" ht="19.5" thickBot="1">
      <c r="A3" s="45"/>
      <c r="B3" s="44" t="s">
        <v>130</v>
      </c>
      <c r="C3" s="81" t="s">
        <v>994</v>
      </c>
      <c r="D3" s="45"/>
      <c r="E3" s="45"/>
      <c r="F3" s="45"/>
      <c r="G3" s="45"/>
      <c r="H3" s="89"/>
      <c r="L3" s="89"/>
      <c r="M3" s="89"/>
    </row>
    <row r="4" spans="1:13" ht="15.75" thickBot="1">
      <c r="H4" s="89"/>
      <c r="L4" s="89"/>
      <c r="M4" s="89"/>
    </row>
    <row r="5" spans="1:13" ht="19.5" thickBot="1">
      <c r="A5" s="60"/>
      <c r="B5" s="71" t="s">
        <v>233</v>
      </c>
      <c r="C5" s="60"/>
      <c r="E5" s="3"/>
      <c r="F5" s="3"/>
      <c r="H5" s="89"/>
      <c r="L5" s="89"/>
      <c r="M5" s="89"/>
    </row>
    <row r="6" spans="1:13">
      <c r="B6" s="206" t="s">
        <v>59</v>
      </c>
      <c r="H6" s="89"/>
      <c r="L6" s="89"/>
      <c r="M6" s="89"/>
    </row>
    <row r="7" spans="1:13">
      <c r="B7" s="207" t="s">
        <v>60</v>
      </c>
      <c r="H7" s="89"/>
      <c r="L7" s="89"/>
      <c r="M7" s="89"/>
    </row>
    <row r="8" spans="1:13">
      <c r="B8" s="207" t="s">
        <v>61</v>
      </c>
      <c r="F8" s="78" t="s">
        <v>215</v>
      </c>
      <c r="H8" s="89"/>
      <c r="L8" s="89"/>
      <c r="M8" s="89"/>
    </row>
    <row r="9" spans="1:13">
      <c r="B9" s="208" t="s">
        <v>217</v>
      </c>
      <c r="H9" s="89"/>
      <c r="L9" s="89"/>
      <c r="M9" s="89"/>
    </row>
    <row r="10" spans="1:13">
      <c r="B10" s="208" t="s">
        <v>218</v>
      </c>
      <c r="H10" s="89"/>
      <c r="L10" s="89"/>
      <c r="M10" s="89"/>
    </row>
    <row r="11" spans="1:13" ht="15.75" thickBot="1">
      <c r="B11" s="209" t="s">
        <v>219</v>
      </c>
      <c r="H11" s="89"/>
      <c r="L11" s="89"/>
      <c r="M11" s="89"/>
    </row>
    <row r="12" spans="1:13">
      <c r="B12" s="210"/>
      <c r="H12" s="89"/>
      <c r="L12" s="89"/>
      <c r="M12" s="89"/>
    </row>
    <row r="13" spans="1:13" ht="37.5">
      <c r="A13" s="18" t="s">
        <v>228</v>
      </c>
      <c r="B13" s="18" t="s">
        <v>59</v>
      </c>
      <c r="C13" s="15"/>
      <c r="D13" s="15"/>
      <c r="E13" s="15"/>
      <c r="F13" s="15"/>
      <c r="G13" s="16"/>
      <c r="H13" s="89"/>
      <c r="L13" s="89"/>
      <c r="M13" s="89"/>
    </row>
    <row r="14" spans="1:13">
      <c r="A14" s="78" t="s">
        <v>278</v>
      </c>
      <c r="B14" s="46" t="s">
        <v>52</v>
      </c>
      <c r="C14" s="78" t="s">
        <v>119</v>
      </c>
      <c r="E14" s="3"/>
      <c r="F14" s="3"/>
      <c r="H14" s="89"/>
      <c r="L14" s="89"/>
      <c r="M14" s="89"/>
    </row>
    <row r="15" spans="1:13">
      <c r="A15" s="78" t="s">
        <v>279</v>
      </c>
      <c r="B15" s="46" t="s">
        <v>53</v>
      </c>
      <c r="C15" s="78" t="s">
        <v>1087</v>
      </c>
      <c r="E15" s="3"/>
      <c r="F15" s="3"/>
      <c r="H15" s="89"/>
      <c r="L15" s="89"/>
      <c r="M15" s="89"/>
    </row>
    <row r="16" spans="1:13">
      <c r="A16" s="78" t="s">
        <v>280</v>
      </c>
      <c r="B16" s="46" t="s">
        <v>190</v>
      </c>
      <c r="C16" s="211" t="s">
        <v>1088</v>
      </c>
      <c r="E16" s="3"/>
      <c r="F16" s="3"/>
      <c r="H16" s="89"/>
      <c r="L16" s="89"/>
      <c r="M16" s="89"/>
    </row>
    <row r="17" spans="1:13">
      <c r="A17" s="78" t="s">
        <v>281</v>
      </c>
      <c r="B17" s="46" t="s">
        <v>238</v>
      </c>
      <c r="C17" s="78" t="s">
        <v>1405</v>
      </c>
      <c r="E17" s="3"/>
      <c r="F17" s="3"/>
      <c r="H17" s="89"/>
      <c r="L17" s="89"/>
      <c r="M17" s="89"/>
    </row>
    <row r="18" spans="1:13" hidden="1" outlineLevel="1">
      <c r="A18" s="78" t="s">
        <v>282</v>
      </c>
      <c r="B18" s="79" t="s">
        <v>220</v>
      </c>
      <c r="E18" s="3"/>
      <c r="F18" s="3"/>
      <c r="H18" s="89"/>
      <c r="L18" s="89"/>
      <c r="M18" s="89"/>
    </row>
    <row r="19" spans="1:13" hidden="1" outlineLevel="1">
      <c r="A19" s="78" t="s">
        <v>283</v>
      </c>
      <c r="B19" s="79" t="s">
        <v>221</v>
      </c>
      <c r="E19" s="3"/>
      <c r="F19" s="3"/>
      <c r="H19" s="89"/>
      <c r="L19" s="89"/>
      <c r="M19" s="89"/>
    </row>
    <row r="20" spans="1:13" hidden="1" outlineLevel="1">
      <c r="A20" s="78" t="s">
        <v>284</v>
      </c>
      <c r="B20" s="79"/>
      <c r="E20" s="3"/>
      <c r="F20" s="3"/>
      <c r="H20" s="89"/>
      <c r="L20" s="89"/>
      <c r="M20" s="89"/>
    </row>
    <row r="21" spans="1:13" hidden="1" outlineLevel="1">
      <c r="A21" s="78" t="s">
        <v>285</v>
      </c>
      <c r="B21" s="79"/>
      <c r="E21" s="3"/>
      <c r="F21" s="3"/>
      <c r="H21" s="89"/>
      <c r="L21" s="89"/>
      <c r="M21" s="89"/>
    </row>
    <row r="22" spans="1:13" hidden="1" outlineLevel="1">
      <c r="A22" s="78" t="s">
        <v>286</v>
      </c>
      <c r="B22" s="79"/>
      <c r="E22" s="3"/>
      <c r="F22" s="3"/>
      <c r="H22" s="89"/>
      <c r="L22" s="89"/>
      <c r="M22" s="89"/>
    </row>
    <row r="23" spans="1:13" hidden="1" outlineLevel="1">
      <c r="A23" s="78" t="s">
        <v>287</v>
      </c>
      <c r="B23" s="79"/>
      <c r="E23" s="3"/>
      <c r="F23" s="3"/>
      <c r="H23" s="89"/>
      <c r="L23" s="89"/>
      <c r="M23" s="89"/>
    </row>
    <row r="24" spans="1:13" hidden="1" outlineLevel="1">
      <c r="A24" s="78" t="s">
        <v>288</v>
      </c>
      <c r="B24" s="79"/>
      <c r="E24" s="3"/>
      <c r="F24" s="3"/>
      <c r="H24" s="89"/>
      <c r="L24" s="89"/>
      <c r="M24" s="89"/>
    </row>
    <row r="25" spans="1:13" hidden="1" outlineLevel="1">
      <c r="A25" s="78" t="s">
        <v>289</v>
      </c>
      <c r="B25" s="79"/>
      <c r="E25" s="3"/>
      <c r="F25" s="3"/>
      <c r="H25" s="89"/>
      <c r="L25" s="89"/>
      <c r="M25" s="89"/>
    </row>
    <row r="26" spans="1:13" ht="18.75" collapsed="1">
      <c r="A26" s="15"/>
      <c r="B26" s="18" t="s">
        <v>60</v>
      </c>
      <c r="C26" s="15"/>
      <c r="D26" s="15"/>
      <c r="E26" s="15"/>
      <c r="F26" s="15"/>
      <c r="G26" s="16"/>
      <c r="H26" s="89"/>
      <c r="L26" s="89"/>
      <c r="M26" s="89"/>
    </row>
    <row r="27" spans="1:13">
      <c r="A27" s="78" t="s">
        <v>290</v>
      </c>
      <c r="B27" s="212" t="s">
        <v>185</v>
      </c>
      <c r="C27" s="78" t="s">
        <v>1004</v>
      </c>
      <c r="D27" s="90"/>
      <c r="E27" s="90"/>
      <c r="F27" s="90"/>
      <c r="H27" s="89"/>
      <c r="L27" s="89"/>
      <c r="M27" s="89"/>
    </row>
    <row r="28" spans="1:13">
      <c r="A28" s="78" t="s">
        <v>291</v>
      </c>
      <c r="B28" s="212" t="s">
        <v>186</v>
      </c>
      <c r="C28" s="78" t="s">
        <v>1004</v>
      </c>
      <c r="D28" s="90"/>
      <c r="E28" s="90"/>
      <c r="F28" s="90"/>
      <c r="H28" s="89"/>
      <c r="L28" s="89"/>
      <c r="M28" s="89"/>
    </row>
    <row r="29" spans="1:13">
      <c r="A29" s="78" t="s">
        <v>292</v>
      </c>
      <c r="B29" s="212" t="s">
        <v>39</v>
      </c>
      <c r="C29" s="211" t="s">
        <v>1005</v>
      </c>
      <c r="E29" s="90"/>
      <c r="F29" s="90"/>
      <c r="H29" s="89"/>
      <c r="L29" s="89"/>
      <c r="M29" s="89"/>
    </row>
    <row r="30" spans="1:13" hidden="1" outlineLevel="1">
      <c r="A30" s="78" t="s">
        <v>293</v>
      </c>
      <c r="B30" s="212"/>
      <c r="E30" s="90"/>
      <c r="F30" s="90"/>
      <c r="H30" s="89"/>
      <c r="L30" s="89"/>
      <c r="M30" s="89"/>
    </row>
    <row r="31" spans="1:13" hidden="1" outlineLevel="1">
      <c r="A31" s="78" t="s">
        <v>294</v>
      </c>
      <c r="B31" s="212"/>
      <c r="E31" s="90"/>
      <c r="F31" s="90"/>
      <c r="H31" s="89"/>
      <c r="L31" s="89"/>
      <c r="M31" s="89"/>
    </row>
    <row r="32" spans="1:13" hidden="1" outlineLevel="1">
      <c r="A32" s="78" t="s">
        <v>295</v>
      </c>
      <c r="B32" s="212"/>
      <c r="E32" s="90"/>
      <c r="F32" s="90"/>
      <c r="H32" s="89"/>
      <c r="L32" s="89"/>
      <c r="M32" s="89"/>
    </row>
    <row r="33" spans="1:13" hidden="1" outlineLevel="1">
      <c r="A33" s="78" t="s">
        <v>296</v>
      </c>
      <c r="B33" s="212"/>
      <c r="E33" s="90"/>
      <c r="F33" s="90"/>
      <c r="H33" s="89"/>
      <c r="L33" s="89"/>
      <c r="M33" s="89"/>
    </row>
    <row r="34" spans="1:13" hidden="1" outlineLevel="1">
      <c r="A34" s="78" t="s">
        <v>297</v>
      </c>
      <c r="B34" s="212"/>
      <c r="E34" s="90"/>
      <c r="F34" s="90"/>
      <c r="H34" s="89"/>
      <c r="L34" s="89"/>
      <c r="M34" s="89"/>
    </row>
    <row r="35" spans="1:13" hidden="1" outlineLevel="1">
      <c r="A35" s="78" t="s">
        <v>298</v>
      </c>
      <c r="B35" s="12"/>
      <c r="E35" s="90"/>
      <c r="F35" s="90"/>
      <c r="H35" s="89"/>
      <c r="L35" s="89"/>
      <c r="M35" s="89"/>
    </row>
    <row r="36" spans="1:13" ht="18.75" collapsed="1">
      <c r="A36" s="18"/>
      <c r="B36" s="18" t="s">
        <v>61</v>
      </c>
      <c r="C36" s="18"/>
      <c r="D36" s="15"/>
      <c r="E36" s="15"/>
      <c r="F36" s="15"/>
      <c r="G36" s="16"/>
      <c r="H36" s="89"/>
      <c r="L36" s="89"/>
      <c r="M36" s="89"/>
    </row>
    <row r="37" spans="1:13" ht="15" customHeight="1">
      <c r="A37" s="57"/>
      <c r="B37" s="59" t="s">
        <v>604</v>
      </c>
      <c r="C37" s="57" t="s">
        <v>83</v>
      </c>
      <c r="D37" s="57"/>
      <c r="E37" s="47"/>
      <c r="F37" s="58"/>
      <c r="G37" s="58"/>
      <c r="H37" s="89"/>
      <c r="L37" s="89"/>
      <c r="M37" s="89"/>
    </row>
    <row r="38" spans="1:13">
      <c r="A38" s="78" t="s">
        <v>299</v>
      </c>
      <c r="B38" s="90" t="s">
        <v>134</v>
      </c>
      <c r="C38" s="112">
        <f>C58</f>
        <v>210792.49700836473</v>
      </c>
      <c r="F38" s="90"/>
      <c r="H38" s="89"/>
      <c r="L38" s="89"/>
      <c r="M38" s="89"/>
    </row>
    <row r="39" spans="1:13">
      <c r="A39" s="78" t="s">
        <v>300</v>
      </c>
      <c r="B39" s="90" t="s">
        <v>135</v>
      </c>
      <c r="C39" s="112">
        <f>C98</f>
        <v>194761.86021756</v>
      </c>
      <c r="F39" s="90"/>
      <c r="H39" s="89"/>
      <c r="L39" s="89"/>
      <c r="M39" s="89"/>
    </row>
    <row r="40" spans="1:13" hidden="1" outlineLevel="1">
      <c r="A40" s="78" t="s">
        <v>301</v>
      </c>
      <c r="B40" s="68" t="s">
        <v>239</v>
      </c>
      <c r="C40" s="78" t="s">
        <v>237</v>
      </c>
      <c r="F40" s="90"/>
      <c r="H40" s="89"/>
      <c r="L40" s="89"/>
      <c r="M40" s="89"/>
    </row>
    <row r="41" spans="1:13" hidden="1" outlineLevel="1">
      <c r="A41" s="78" t="s">
        <v>302</v>
      </c>
      <c r="B41" s="68" t="s">
        <v>240</v>
      </c>
      <c r="C41" s="78" t="s">
        <v>237</v>
      </c>
      <c r="F41" s="90"/>
      <c r="H41" s="89"/>
      <c r="L41" s="89"/>
      <c r="M41" s="89"/>
    </row>
    <row r="42" spans="1:13" hidden="1" outlineLevel="1">
      <c r="A42" s="78" t="s">
        <v>303</v>
      </c>
      <c r="B42" s="90"/>
      <c r="F42" s="90"/>
      <c r="H42" s="89"/>
      <c r="L42" s="89"/>
      <c r="M42" s="89"/>
    </row>
    <row r="43" spans="1:13" hidden="1" outlineLevel="1">
      <c r="A43" s="78" t="s">
        <v>304</v>
      </c>
      <c r="B43" s="90"/>
      <c r="F43" s="90"/>
      <c r="H43" s="89"/>
      <c r="L43" s="89"/>
      <c r="M43" s="89"/>
    </row>
    <row r="44" spans="1:13" ht="15" customHeight="1" collapsed="1">
      <c r="A44" s="57"/>
      <c r="B44" s="59" t="s">
        <v>605</v>
      </c>
      <c r="C44" s="57" t="s">
        <v>27</v>
      </c>
      <c r="D44" s="57" t="s">
        <v>28</v>
      </c>
      <c r="E44" s="47"/>
      <c r="F44" s="58" t="s">
        <v>131</v>
      </c>
      <c r="G44" s="58" t="s">
        <v>162</v>
      </c>
      <c r="H44" s="89"/>
      <c r="L44" s="89"/>
      <c r="M44" s="89"/>
    </row>
    <row r="45" spans="1:13">
      <c r="A45" s="78" t="s">
        <v>305</v>
      </c>
      <c r="B45" s="90" t="s">
        <v>241</v>
      </c>
      <c r="C45" s="88">
        <v>0</v>
      </c>
      <c r="D45" s="121">
        <f>+C38/C39-1</f>
        <v>8.2308911882940539E-2</v>
      </c>
      <c r="F45" s="88">
        <v>0.02</v>
      </c>
      <c r="G45" s="78" t="s">
        <v>1006</v>
      </c>
      <c r="H45" s="89"/>
      <c r="L45" s="89"/>
      <c r="M45" s="89"/>
    </row>
    <row r="46" spans="1:13" hidden="1" outlineLevel="1">
      <c r="A46" s="78" t="s">
        <v>306</v>
      </c>
      <c r="B46" s="79" t="s">
        <v>222</v>
      </c>
      <c r="G46" s="78"/>
      <c r="H46" s="89"/>
      <c r="L46" s="89"/>
      <c r="M46" s="89"/>
    </row>
    <row r="47" spans="1:13" hidden="1" outlineLevel="1">
      <c r="A47" s="78" t="s">
        <v>307</v>
      </c>
      <c r="B47" s="79" t="s">
        <v>223</v>
      </c>
      <c r="G47" s="78"/>
      <c r="H47" s="89"/>
      <c r="L47" s="89"/>
      <c r="M47" s="89"/>
    </row>
    <row r="48" spans="1:13" hidden="1" outlineLevel="1">
      <c r="A48" s="78" t="s">
        <v>308</v>
      </c>
      <c r="B48" s="79"/>
      <c r="G48" s="78"/>
      <c r="H48" s="89"/>
      <c r="L48" s="89"/>
      <c r="M48" s="89"/>
    </row>
    <row r="49" spans="1:13" hidden="1" outlineLevel="1">
      <c r="A49" s="78" t="s">
        <v>309</v>
      </c>
      <c r="B49" s="79"/>
      <c r="G49" s="78"/>
      <c r="H49" s="89"/>
      <c r="L49" s="89"/>
      <c r="M49" s="89"/>
    </row>
    <row r="50" spans="1:13" hidden="1" outlineLevel="1">
      <c r="A50" s="78" t="s">
        <v>310</v>
      </c>
      <c r="B50" s="79"/>
      <c r="G50" s="78"/>
      <c r="H50" s="89"/>
      <c r="L50" s="89"/>
      <c r="M50" s="89"/>
    </row>
    <row r="51" spans="1:13" hidden="1" outlineLevel="1">
      <c r="A51" s="78" t="s">
        <v>311</v>
      </c>
      <c r="B51" s="79"/>
      <c r="G51" s="78"/>
      <c r="H51" s="89"/>
      <c r="L51" s="89"/>
      <c r="M51" s="89"/>
    </row>
    <row r="52" spans="1:13" ht="15" customHeight="1" collapsed="1">
      <c r="A52" s="57"/>
      <c r="B52" s="59" t="s">
        <v>606</v>
      </c>
      <c r="C52" s="57" t="s">
        <v>83</v>
      </c>
      <c r="D52" s="57"/>
      <c r="E52" s="47"/>
      <c r="F52" s="58" t="s">
        <v>147</v>
      </c>
      <c r="G52" s="58"/>
      <c r="H52" s="89"/>
      <c r="L52" s="89"/>
      <c r="M52" s="89"/>
    </row>
    <row r="53" spans="1:13">
      <c r="A53" s="78" t="s">
        <v>312</v>
      </c>
      <c r="B53" s="90" t="s">
        <v>33</v>
      </c>
      <c r="C53" s="112">
        <v>177417.49581452913</v>
      </c>
      <c r="E53" s="54"/>
      <c r="F53" s="119">
        <f>IF($C$58=0,"",IF(C53="[for completion]","",C53/$C$58))</f>
        <v>0.84166893192355319</v>
      </c>
      <c r="G53" s="48"/>
      <c r="H53" s="89"/>
      <c r="L53" s="89"/>
      <c r="M53" s="89"/>
    </row>
    <row r="54" spans="1:13">
      <c r="A54" s="78" t="s">
        <v>313</v>
      </c>
      <c r="B54" s="90" t="s">
        <v>184</v>
      </c>
      <c r="C54" s="112">
        <v>2484.7820499999998</v>
      </c>
      <c r="E54" s="54"/>
      <c r="F54" s="119">
        <f>IF($C$58=0,"",IF(C54="[for completion]","",C54/$C$58))</f>
        <v>1.1787810691864416E-2</v>
      </c>
      <c r="G54" s="48"/>
      <c r="H54" s="89"/>
      <c r="L54" s="89"/>
      <c r="M54" s="89"/>
    </row>
    <row r="55" spans="1:13">
      <c r="A55" s="78" t="s">
        <v>314</v>
      </c>
      <c r="B55" s="90" t="s">
        <v>157</v>
      </c>
      <c r="C55" s="112">
        <v>0</v>
      </c>
      <c r="E55" s="54"/>
      <c r="F55" s="119">
        <f>IF($C$58=0,"",IF(C55="[for completion]","",C55/$C$58))</f>
        <v>0</v>
      </c>
      <c r="G55" s="48"/>
      <c r="H55" s="89"/>
      <c r="L55" s="89"/>
      <c r="M55" s="89"/>
    </row>
    <row r="56" spans="1:13">
      <c r="A56" s="78" t="s">
        <v>315</v>
      </c>
      <c r="B56" s="90" t="s">
        <v>54</v>
      </c>
      <c r="C56" s="112">
        <v>30890.219143835591</v>
      </c>
      <c r="E56" s="54"/>
      <c r="F56" s="119">
        <f>IF($C$58=0,"",IF(C56="[for completion]","",C56/$C$58))</f>
        <v>0.14654325738458232</v>
      </c>
      <c r="G56" s="48"/>
      <c r="H56" s="89"/>
      <c r="L56" s="89"/>
      <c r="M56" s="89"/>
    </row>
    <row r="57" spans="1:13">
      <c r="A57" s="78" t="s">
        <v>316</v>
      </c>
      <c r="B57" s="78" t="s">
        <v>2</v>
      </c>
      <c r="C57" s="112">
        <v>0</v>
      </c>
      <c r="E57" s="54"/>
      <c r="F57" s="119">
        <f>IF($C$58=0,"",IF(C57="[for completion]","",C57/$C$58))</f>
        <v>0</v>
      </c>
      <c r="G57" s="48"/>
      <c r="H57" s="89"/>
      <c r="L57" s="89"/>
      <c r="M57" s="89"/>
    </row>
    <row r="58" spans="1:13">
      <c r="A58" s="78" t="s">
        <v>317</v>
      </c>
      <c r="B58" s="55" t="s">
        <v>1</v>
      </c>
      <c r="C58" s="54">
        <f>SUM(C53:C57)</f>
        <v>210792.49700836473</v>
      </c>
      <c r="D58" s="54"/>
      <c r="E58" s="54"/>
      <c r="F58" s="120">
        <f>SUM(F53:F57)</f>
        <v>0.99999999999999989</v>
      </c>
      <c r="G58" s="48"/>
      <c r="H58" s="89"/>
      <c r="L58" s="89"/>
      <c r="M58" s="89"/>
    </row>
    <row r="59" spans="1:13" hidden="1" outlineLevel="1">
      <c r="A59" s="78" t="s">
        <v>318</v>
      </c>
      <c r="B59" s="64" t="s">
        <v>156</v>
      </c>
      <c r="E59" s="54"/>
      <c r="F59" s="48">
        <f t="shared" ref="F59:F64" si="0">IF($C$58=0,"",IF(C59="[for completion]","",C59/$C$58))</f>
        <v>0</v>
      </c>
      <c r="G59" s="48"/>
      <c r="H59" s="89"/>
      <c r="L59" s="89"/>
      <c r="M59" s="89"/>
    </row>
    <row r="60" spans="1:13" hidden="1" outlineLevel="1">
      <c r="A60" s="78" t="s">
        <v>319</v>
      </c>
      <c r="B60" s="64" t="s">
        <v>156</v>
      </c>
      <c r="E60" s="54"/>
      <c r="F60" s="48">
        <f t="shared" si="0"/>
        <v>0</v>
      </c>
      <c r="G60" s="48"/>
      <c r="H60" s="89"/>
      <c r="L60" s="89"/>
      <c r="M60" s="89"/>
    </row>
    <row r="61" spans="1:13" hidden="1" outlineLevel="1">
      <c r="A61" s="78" t="s">
        <v>320</v>
      </c>
      <c r="B61" s="64" t="s">
        <v>156</v>
      </c>
      <c r="E61" s="54"/>
      <c r="F61" s="48">
        <f t="shared" si="0"/>
        <v>0</v>
      </c>
      <c r="G61" s="48"/>
      <c r="H61" s="89"/>
      <c r="L61" s="89"/>
      <c r="M61" s="89"/>
    </row>
    <row r="62" spans="1:13" hidden="1" outlineLevel="1">
      <c r="A62" s="78" t="s">
        <v>321</v>
      </c>
      <c r="B62" s="64" t="s">
        <v>156</v>
      </c>
      <c r="E62" s="54"/>
      <c r="F62" s="48">
        <f t="shared" si="0"/>
        <v>0</v>
      </c>
      <c r="G62" s="48"/>
      <c r="H62" s="89"/>
      <c r="L62" s="89"/>
      <c r="M62" s="89"/>
    </row>
    <row r="63" spans="1:13" hidden="1" outlineLevel="1">
      <c r="A63" s="78" t="s">
        <v>322</v>
      </c>
      <c r="B63" s="64" t="s">
        <v>156</v>
      </c>
      <c r="E63" s="54"/>
      <c r="F63" s="48">
        <f t="shared" si="0"/>
        <v>0</v>
      </c>
      <c r="G63" s="48"/>
      <c r="H63" s="89"/>
      <c r="L63" s="89"/>
      <c r="M63" s="89"/>
    </row>
    <row r="64" spans="1:13" hidden="1" outlineLevel="1">
      <c r="A64" s="78" t="s">
        <v>323</v>
      </c>
      <c r="B64" s="64" t="s">
        <v>156</v>
      </c>
      <c r="C64" s="51"/>
      <c r="D64" s="51"/>
      <c r="E64" s="51"/>
      <c r="F64" s="48">
        <f t="shared" si="0"/>
        <v>0</v>
      </c>
      <c r="G64" s="49"/>
      <c r="H64" s="89"/>
      <c r="L64" s="89"/>
      <c r="M64" s="89"/>
    </row>
    <row r="65" spans="1:13" ht="15" customHeight="1" collapsed="1">
      <c r="A65" s="57"/>
      <c r="B65" s="59" t="s">
        <v>607</v>
      </c>
      <c r="C65" s="57" t="s">
        <v>997</v>
      </c>
      <c r="D65" s="57" t="s">
        <v>998</v>
      </c>
      <c r="E65" s="57"/>
      <c r="F65" s="57" t="s">
        <v>999</v>
      </c>
      <c r="G65" s="57" t="s">
        <v>1000</v>
      </c>
      <c r="H65" s="89"/>
      <c r="L65" s="89"/>
      <c r="M65" s="89"/>
    </row>
    <row r="66" spans="1:13">
      <c r="A66" s="78" t="s">
        <v>324</v>
      </c>
      <c r="B66" s="90" t="s">
        <v>82</v>
      </c>
      <c r="C66" s="113">
        <v>21.426959254644427</v>
      </c>
      <c r="D66" s="78" t="s">
        <v>187</v>
      </c>
      <c r="E66" s="46"/>
      <c r="F66" s="43"/>
      <c r="G66" s="42"/>
      <c r="H66" s="89"/>
      <c r="L66" s="89"/>
      <c r="M66" s="89"/>
    </row>
    <row r="67" spans="1:13">
      <c r="B67" s="90"/>
      <c r="C67" s="46"/>
      <c r="D67" s="46"/>
      <c r="E67" s="46"/>
      <c r="F67" s="42"/>
      <c r="G67" s="42"/>
      <c r="H67" s="89"/>
      <c r="L67" s="89"/>
      <c r="M67" s="89"/>
    </row>
    <row r="68" spans="1:13">
      <c r="B68" s="90" t="s">
        <v>79</v>
      </c>
      <c r="E68" s="46"/>
      <c r="F68" s="42"/>
      <c r="G68" s="42"/>
      <c r="H68" s="89"/>
      <c r="L68" s="89"/>
      <c r="M68" s="89"/>
    </row>
    <row r="69" spans="1:13">
      <c r="A69" s="78" t="s">
        <v>325</v>
      </c>
      <c r="B69" s="7" t="s">
        <v>11</v>
      </c>
      <c r="C69" s="112">
        <v>6812.0541702755909</v>
      </c>
      <c r="D69" s="78" t="s">
        <v>187</v>
      </c>
      <c r="E69" s="7"/>
      <c r="F69" s="119">
        <f t="shared" ref="F69:F75" si="1">IF($C$76=0,"",IF(C69="[for completion]","",C69/$C$76))</f>
        <v>3.231639772266303E-2</v>
      </c>
      <c r="G69" s="48" t="str">
        <f>IF($D$76=0,"",IF(D69="[Mark as ND1 if not relevant]","",D69/$D$76))</f>
        <v/>
      </c>
      <c r="H69" s="89"/>
      <c r="L69" s="89"/>
      <c r="M69" s="89"/>
    </row>
    <row r="70" spans="1:13">
      <c r="A70" s="78" t="s">
        <v>326</v>
      </c>
      <c r="B70" s="7" t="s">
        <v>5</v>
      </c>
      <c r="C70" s="112">
        <v>6680.5785466299994</v>
      </c>
      <c r="D70" s="78" t="s">
        <v>187</v>
      </c>
      <c r="E70" s="7"/>
      <c r="F70" s="119">
        <f t="shared" si="1"/>
        <v>3.1692677118222476E-2</v>
      </c>
      <c r="G70" s="48" t="str">
        <f t="shared" ref="G70:G75" si="2">IF($D$76=0,"",IF(D70="[Mark as ND1 if not relevant]","",D70/$D$76))</f>
        <v/>
      </c>
      <c r="H70" s="89"/>
      <c r="L70" s="89"/>
      <c r="M70" s="89"/>
    </row>
    <row r="71" spans="1:13">
      <c r="A71" s="78" t="s">
        <v>327</v>
      </c>
      <c r="B71" s="7" t="s">
        <v>6</v>
      </c>
      <c r="C71" s="112">
        <v>5775.8477198099999</v>
      </c>
      <c r="D71" s="78" t="s">
        <v>187</v>
      </c>
      <c r="E71" s="7"/>
      <c r="F71" s="119">
        <f t="shared" si="1"/>
        <v>2.7400632383897349E-2</v>
      </c>
      <c r="G71" s="48" t="str">
        <f t="shared" si="2"/>
        <v/>
      </c>
      <c r="H71" s="89"/>
      <c r="L71" s="89"/>
      <c r="M71" s="89"/>
    </row>
    <row r="72" spans="1:13">
      <c r="A72" s="78" t="s">
        <v>328</v>
      </c>
      <c r="B72" s="7" t="s">
        <v>7</v>
      </c>
      <c r="C72" s="112">
        <v>6565.7979746500005</v>
      </c>
      <c r="D72" s="78" t="s">
        <v>187</v>
      </c>
      <c r="E72" s="7"/>
      <c r="F72" s="119">
        <f t="shared" si="1"/>
        <v>3.1148157870104057E-2</v>
      </c>
      <c r="G72" s="48" t="str">
        <f t="shared" si="2"/>
        <v/>
      </c>
      <c r="H72" s="89"/>
      <c r="L72" s="89"/>
      <c r="M72" s="89"/>
    </row>
    <row r="73" spans="1:13">
      <c r="A73" s="78" t="s">
        <v>329</v>
      </c>
      <c r="B73" s="7" t="s">
        <v>8</v>
      </c>
      <c r="C73" s="112">
        <v>7317.2913491300005</v>
      </c>
      <c r="D73" s="78" t="s">
        <v>187</v>
      </c>
      <c r="E73" s="7"/>
      <c r="F73" s="119">
        <f t="shared" si="1"/>
        <v>3.4713243843966672E-2</v>
      </c>
      <c r="G73" s="48" t="str">
        <f t="shared" si="2"/>
        <v/>
      </c>
      <c r="H73" s="89"/>
      <c r="L73" s="89"/>
      <c r="M73" s="89"/>
    </row>
    <row r="74" spans="1:13">
      <c r="A74" s="78" t="s">
        <v>330</v>
      </c>
      <c r="B74" s="7" t="s">
        <v>9</v>
      </c>
      <c r="C74" s="112">
        <v>6804.8208952799987</v>
      </c>
      <c r="D74" s="78" t="s">
        <v>187</v>
      </c>
      <c r="E74" s="7"/>
      <c r="F74" s="119">
        <f t="shared" si="1"/>
        <v>3.2282083052557364E-2</v>
      </c>
      <c r="G74" s="48" t="str">
        <f t="shared" si="2"/>
        <v/>
      </c>
      <c r="H74" s="89"/>
      <c r="L74" s="89"/>
      <c r="M74" s="89"/>
    </row>
    <row r="75" spans="1:13">
      <c r="A75" s="78" t="s">
        <v>331</v>
      </c>
      <c r="B75" s="7" t="s">
        <v>10</v>
      </c>
      <c r="C75" s="112">
        <v>170836.10635258973</v>
      </c>
      <c r="D75" s="78" t="s">
        <v>187</v>
      </c>
      <c r="E75" s="7"/>
      <c r="F75" s="119">
        <f t="shared" si="1"/>
        <v>0.81044680800858904</v>
      </c>
      <c r="G75" s="48" t="str">
        <f t="shared" si="2"/>
        <v/>
      </c>
      <c r="H75" s="89"/>
      <c r="L75" s="89"/>
      <c r="M75" s="89"/>
    </row>
    <row r="76" spans="1:13">
      <c r="A76" s="78" t="s">
        <v>332</v>
      </c>
      <c r="B76" s="8" t="s">
        <v>1</v>
      </c>
      <c r="C76" s="54">
        <f>SUM(C69:C75)</f>
        <v>210792.49700836532</v>
      </c>
      <c r="D76" s="54">
        <v>0</v>
      </c>
      <c r="E76" s="90"/>
      <c r="F76" s="119">
        <f>SUM(F69:F75)</f>
        <v>1</v>
      </c>
      <c r="G76" s="49"/>
      <c r="H76" s="89"/>
      <c r="L76" s="89"/>
      <c r="M76" s="89"/>
    </row>
    <row r="77" spans="1:13" hidden="1" outlineLevel="1">
      <c r="A77" s="78" t="s">
        <v>333</v>
      </c>
      <c r="B77" s="63" t="s">
        <v>41</v>
      </c>
      <c r="C77" s="54"/>
      <c r="D77" s="54"/>
      <c r="E77" s="90"/>
      <c r="F77" s="48">
        <f>IF($C$76=0,"",IF(C77="[for completion]","",C77/$C$76))</f>
        <v>0</v>
      </c>
      <c r="G77" s="48" t="str">
        <f t="shared" ref="G77:G86" si="3">IF($D$76=0,"",IF(D77="[for completion]","",D77/$D$76))</f>
        <v/>
      </c>
      <c r="H77" s="89"/>
      <c r="L77" s="89"/>
      <c r="M77" s="89"/>
    </row>
    <row r="78" spans="1:13" hidden="1" outlineLevel="1">
      <c r="A78" s="78" t="s">
        <v>334</v>
      </c>
      <c r="B78" s="63" t="s">
        <v>42</v>
      </c>
      <c r="C78" s="54"/>
      <c r="D78" s="54"/>
      <c r="E78" s="90"/>
      <c r="F78" s="48">
        <f t="shared" ref="F78:F86" si="4">IF($C$76=0,"",IF(C78="[for completion]","",C78/$C$76))</f>
        <v>0</v>
      </c>
      <c r="G78" s="48" t="str">
        <f t="shared" si="3"/>
        <v/>
      </c>
      <c r="H78" s="89"/>
      <c r="L78" s="89"/>
      <c r="M78" s="89"/>
    </row>
    <row r="79" spans="1:13" hidden="1" outlineLevel="1">
      <c r="A79" s="78" t="s">
        <v>335</v>
      </c>
      <c r="B79" s="63" t="s">
        <v>43</v>
      </c>
      <c r="C79" s="54"/>
      <c r="D79" s="54"/>
      <c r="E79" s="90"/>
      <c r="F79" s="48">
        <f t="shared" si="4"/>
        <v>0</v>
      </c>
      <c r="G79" s="48" t="str">
        <f t="shared" si="3"/>
        <v/>
      </c>
      <c r="H79" s="89"/>
      <c r="L79" s="89"/>
      <c r="M79" s="89"/>
    </row>
    <row r="80" spans="1:13" hidden="1" outlineLevel="1">
      <c r="A80" s="78" t="s">
        <v>336</v>
      </c>
      <c r="B80" s="63" t="s">
        <v>45</v>
      </c>
      <c r="C80" s="54"/>
      <c r="D80" s="54"/>
      <c r="E80" s="90"/>
      <c r="F80" s="48">
        <f t="shared" si="4"/>
        <v>0</v>
      </c>
      <c r="G80" s="48" t="str">
        <f t="shared" si="3"/>
        <v/>
      </c>
      <c r="H80" s="89"/>
      <c r="L80" s="89"/>
      <c r="M80" s="89"/>
    </row>
    <row r="81" spans="1:13" hidden="1" outlineLevel="1">
      <c r="A81" s="78" t="s">
        <v>337</v>
      </c>
      <c r="B81" s="63" t="s">
        <v>46</v>
      </c>
      <c r="C81" s="54"/>
      <c r="D81" s="54"/>
      <c r="E81" s="90"/>
      <c r="F81" s="48">
        <f t="shared" si="4"/>
        <v>0</v>
      </c>
      <c r="G81" s="48" t="str">
        <f t="shared" si="3"/>
        <v/>
      </c>
      <c r="H81" s="89"/>
      <c r="L81" s="89"/>
      <c r="M81" s="89"/>
    </row>
    <row r="82" spans="1:13" hidden="1" outlineLevel="1">
      <c r="A82" s="78" t="s">
        <v>338</v>
      </c>
      <c r="B82" s="63"/>
      <c r="C82" s="54"/>
      <c r="D82" s="54"/>
      <c r="E82" s="90"/>
      <c r="F82" s="48"/>
      <c r="G82" s="48"/>
      <c r="H82" s="89"/>
      <c r="L82" s="89"/>
      <c r="M82" s="89"/>
    </row>
    <row r="83" spans="1:13" hidden="1" outlineLevel="1">
      <c r="A83" s="78" t="s">
        <v>339</v>
      </c>
      <c r="B83" s="63"/>
      <c r="C83" s="54"/>
      <c r="D83" s="54"/>
      <c r="E83" s="90"/>
      <c r="F83" s="48"/>
      <c r="G83" s="48"/>
      <c r="H83" s="89"/>
      <c r="L83" s="89"/>
      <c r="M83" s="89"/>
    </row>
    <row r="84" spans="1:13" hidden="1" outlineLevel="1">
      <c r="A84" s="78" t="s">
        <v>340</v>
      </c>
      <c r="B84" s="63"/>
      <c r="C84" s="54"/>
      <c r="D84" s="54"/>
      <c r="E84" s="90"/>
      <c r="F84" s="48"/>
      <c r="G84" s="48"/>
      <c r="H84" s="89"/>
      <c r="L84" s="89"/>
      <c r="M84" s="89"/>
    </row>
    <row r="85" spans="1:13" hidden="1" outlineLevel="1">
      <c r="A85" s="78" t="s">
        <v>341</v>
      </c>
      <c r="B85" s="8"/>
      <c r="C85" s="54"/>
      <c r="D85" s="54"/>
      <c r="E85" s="90"/>
      <c r="F85" s="48">
        <f t="shared" si="4"/>
        <v>0</v>
      </c>
      <c r="G85" s="48" t="str">
        <f t="shared" si="3"/>
        <v/>
      </c>
      <c r="H85" s="89"/>
      <c r="L85" s="89"/>
      <c r="M85" s="89"/>
    </row>
    <row r="86" spans="1:13" hidden="1" outlineLevel="1">
      <c r="A86" s="78" t="s">
        <v>342</v>
      </c>
      <c r="B86" s="63"/>
      <c r="C86" s="54"/>
      <c r="D86" s="54"/>
      <c r="E86" s="90"/>
      <c r="F86" s="48">
        <f t="shared" si="4"/>
        <v>0</v>
      </c>
      <c r="G86" s="48" t="str">
        <f t="shared" si="3"/>
        <v/>
      </c>
      <c r="H86" s="89"/>
      <c r="L86" s="89"/>
      <c r="M86" s="89"/>
    </row>
    <row r="87" spans="1:13" ht="15" customHeight="1" collapsed="1">
      <c r="A87" s="57"/>
      <c r="B87" s="59" t="s">
        <v>608</v>
      </c>
      <c r="C87" s="57" t="s">
        <v>1001</v>
      </c>
      <c r="D87" s="57" t="s">
        <v>995</v>
      </c>
      <c r="E87" s="57"/>
      <c r="F87" s="57" t="s">
        <v>1002</v>
      </c>
      <c r="G87" s="57" t="s">
        <v>996</v>
      </c>
      <c r="H87" s="89"/>
      <c r="L87" s="89"/>
      <c r="M87" s="89"/>
    </row>
    <row r="88" spans="1:13">
      <c r="A88" s="78" t="s">
        <v>343</v>
      </c>
      <c r="B88" s="90" t="s">
        <v>82</v>
      </c>
      <c r="C88" s="124">
        <v>3.4864627891224003</v>
      </c>
      <c r="D88" s="124">
        <v>4.4864627891223998</v>
      </c>
      <c r="E88" s="46"/>
      <c r="F88" s="43"/>
      <c r="G88" s="42"/>
      <c r="H88" s="89"/>
      <c r="L88" s="89"/>
      <c r="M88" s="89"/>
    </row>
    <row r="89" spans="1:13">
      <c r="B89" s="90"/>
      <c r="C89" s="46"/>
      <c r="D89" s="46"/>
      <c r="E89" s="46"/>
      <c r="F89" s="42"/>
      <c r="G89" s="42"/>
      <c r="H89" s="89"/>
      <c r="L89" s="89"/>
      <c r="M89" s="89"/>
    </row>
    <row r="90" spans="1:13">
      <c r="A90" s="78" t="s">
        <v>344</v>
      </c>
      <c r="B90" s="90" t="s">
        <v>79</v>
      </c>
      <c r="E90" s="46"/>
      <c r="F90" s="42"/>
      <c r="G90" s="42"/>
      <c r="H90" s="89"/>
      <c r="L90" s="89"/>
      <c r="M90" s="89"/>
    </row>
    <row r="91" spans="1:13">
      <c r="A91" s="78" t="s">
        <v>345</v>
      </c>
      <c r="B91" s="7" t="s">
        <v>11</v>
      </c>
      <c r="C91" s="112">
        <v>33624.75</v>
      </c>
      <c r="D91" s="112">
        <v>0</v>
      </c>
      <c r="E91" s="7"/>
      <c r="F91" s="119">
        <f>IF($C$98=0,"",IF(C91="[for completion]","",C91/$C$98))</f>
        <v>0.17264545513397364</v>
      </c>
      <c r="G91" s="119">
        <f>IF($D$98=0,"",IF(D91="[Mark as ND1 if not relevant]","",D91/$D$98))</f>
        <v>0</v>
      </c>
      <c r="H91" s="89"/>
      <c r="L91" s="89"/>
      <c r="M91" s="89"/>
    </row>
    <row r="92" spans="1:13">
      <c r="A92" s="78" t="s">
        <v>346</v>
      </c>
      <c r="B92" s="7" t="s">
        <v>5</v>
      </c>
      <c r="C92" s="112">
        <v>27580.116000000002</v>
      </c>
      <c r="D92" s="112">
        <v>33624.75</v>
      </c>
      <c r="E92" s="7"/>
      <c r="F92" s="119">
        <f t="shared" ref="F92:F97" si="5">IF($C$98=0,"",IF(C92="[for completion]","",C92/$C$98))</f>
        <v>0.1416094299427591</v>
      </c>
      <c r="G92" s="119">
        <f t="shared" ref="G92:G97" si="6">IF($D$98=0,"",IF(D92="[Mark as ND1 if not relevant]","",D92/$D$98))</f>
        <v>0.17264545513397364</v>
      </c>
      <c r="H92" s="89"/>
      <c r="L92" s="89"/>
      <c r="M92" s="89"/>
    </row>
    <row r="93" spans="1:13">
      <c r="A93" s="78" t="s">
        <v>347</v>
      </c>
      <c r="B93" s="7" t="s">
        <v>6</v>
      </c>
      <c r="C93" s="112">
        <v>24963.5</v>
      </c>
      <c r="D93" s="112">
        <v>27580.116000000002</v>
      </c>
      <c r="E93" s="7"/>
      <c r="F93" s="119">
        <f t="shared" si="5"/>
        <v>0.12817447919276578</v>
      </c>
      <c r="G93" s="119">
        <f t="shared" si="6"/>
        <v>0.1416094299427591</v>
      </c>
      <c r="H93" s="89"/>
      <c r="L93" s="89"/>
      <c r="M93" s="89"/>
    </row>
    <row r="94" spans="1:13">
      <c r="A94" s="78" t="s">
        <v>348</v>
      </c>
      <c r="B94" s="7" t="s">
        <v>7</v>
      </c>
      <c r="C94" s="112">
        <v>28877.278399999999</v>
      </c>
      <c r="D94" s="112">
        <v>24963.5</v>
      </c>
      <c r="E94" s="7"/>
      <c r="F94" s="119">
        <f t="shared" si="5"/>
        <v>0.14826967850760128</v>
      </c>
      <c r="G94" s="119">
        <f t="shared" si="6"/>
        <v>0.12817447919276578</v>
      </c>
      <c r="H94" s="89"/>
      <c r="L94" s="89"/>
      <c r="M94" s="89"/>
    </row>
    <row r="95" spans="1:13">
      <c r="A95" s="78" t="s">
        <v>349</v>
      </c>
      <c r="B95" s="7" t="s">
        <v>8</v>
      </c>
      <c r="C95" s="112">
        <v>38749.200117559994</v>
      </c>
      <c r="D95" s="112">
        <v>28877.278399999999</v>
      </c>
      <c r="E95" s="7"/>
      <c r="F95" s="119">
        <f t="shared" si="5"/>
        <v>0.19895681872351675</v>
      </c>
      <c r="G95" s="119">
        <f t="shared" si="6"/>
        <v>0.14826967850760128</v>
      </c>
      <c r="H95" s="89"/>
      <c r="L95" s="89"/>
      <c r="M95" s="89"/>
    </row>
    <row r="96" spans="1:13">
      <c r="A96" s="78" t="s">
        <v>350</v>
      </c>
      <c r="B96" s="7" t="s">
        <v>9</v>
      </c>
      <c r="C96" s="112">
        <v>39684.215700000001</v>
      </c>
      <c r="D96" s="112">
        <v>77760.943817559993</v>
      </c>
      <c r="E96" s="7"/>
      <c r="F96" s="119">
        <f t="shared" si="5"/>
        <v>0.20375763332549038</v>
      </c>
      <c r="G96" s="119">
        <f t="shared" si="6"/>
        <v>0.39926166103926419</v>
      </c>
      <c r="H96" s="89"/>
      <c r="L96" s="89"/>
      <c r="M96" s="89"/>
    </row>
    <row r="97" spans="1:14">
      <c r="A97" s="78" t="s">
        <v>351</v>
      </c>
      <c r="B97" s="7" t="s">
        <v>10</v>
      </c>
      <c r="C97" s="112">
        <v>1282.8</v>
      </c>
      <c r="D97" s="112">
        <v>1955.2719999999999</v>
      </c>
      <c r="E97" s="7"/>
      <c r="F97" s="119">
        <f t="shared" si="5"/>
        <v>6.5865051738930808E-3</v>
      </c>
      <c r="G97" s="119">
        <f t="shared" si="6"/>
        <v>1.0039296183636009E-2</v>
      </c>
      <c r="H97" s="89"/>
      <c r="L97" s="89"/>
      <c r="M97" s="89"/>
    </row>
    <row r="98" spans="1:14">
      <c r="A98" s="78" t="s">
        <v>352</v>
      </c>
      <c r="B98" s="8" t="s">
        <v>1</v>
      </c>
      <c r="C98" s="54">
        <f>SUM(C91:C97)</f>
        <v>194761.86021756</v>
      </c>
      <c r="D98" s="54">
        <f>SUM(D91:D97)</f>
        <v>194761.86021756</v>
      </c>
      <c r="E98" s="90"/>
      <c r="F98" s="120">
        <f>SUM(F91:F97)</f>
        <v>1</v>
      </c>
      <c r="G98" s="120">
        <f>SUM(G91:G97)</f>
        <v>1</v>
      </c>
      <c r="H98" s="89"/>
      <c r="L98" s="89"/>
      <c r="M98" s="89"/>
    </row>
    <row r="99" spans="1:14" hidden="1" outlineLevel="1">
      <c r="A99" s="78" t="s">
        <v>353</v>
      </c>
      <c r="B99" s="63" t="s">
        <v>41</v>
      </c>
      <c r="C99" s="54"/>
      <c r="D99" s="54"/>
      <c r="E99" s="90"/>
      <c r="F99" s="48">
        <f t="shared" ref="F99:F108" si="7">IF($C$98=0,"",IF(C99="[for completion]","",C99/$C$98))</f>
        <v>0</v>
      </c>
      <c r="G99" s="48">
        <f t="shared" ref="G99:G108" si="8">IF($D$98=0,"",IF(D99="[for completion]","",D99/$D$98))</f>
        <v>0</v>
      </c>
      <c r="H99" s="89"/>
      <c r="L99" s="89"/>
      <c r="M99" s="89"/>
    </row>
    <row r="100" spans="1:14" hidden="1" outlineLevel="1">
      <c r="A100" s="78" t="s">
        <v>354</v>
      </c>
      <c r="B100" s="63" t="s">
        <v>42</v>
      </c>
      <c r="C100" s="54"/>
      <c r="D100" s="54"/>
      <c r="E100" s="90"/>
      <c r="F100" s="48">
        <f t="shared" si="7"/>
        <v>0</v>
      </c>
      <c r="G100" s="48">
        <f t="shared" si="8"/>
        <v>0</v>
      </c>
      <c r="H100" s="89"/>
      <c r="L100" s="89"/>
      <c r="M100" s="89"/>
    </row>
    <row r="101" spans="1:14" hidden="1" outlineLevel="1">
      <c r="A101" s="78" t="s">
        <v>355</v>
      </c>
      <c r="B101" s="63" t="s">
        <v>43</v>
      </c>
      <c r="C101" s="54"/>
      <c r="D101" s="54"/>
      <c r="E101" s="90"/>
      <c r="F101" s="48">
        <f t="shared" si="7"/>
        <v>0</v>
      </c>
      <c r="G101" s="48">
        <f t="shared" si="8"/>
        <v>0</v>
      </c>
      <c r="H101" s="89"/>
      <c r="L101" s="89"/>
      <c r="M101" s="89"/>
    </row>
    <row r="102" spans="1:14" hidden="1" outlineLevel="1">
      <c r="A102" s="78" t="s">
        <v>356</v>
      </c>
      <c r="B102" s="63" t="s">
        <v>45</v>
      </c>
      <c r="C102" s="54"/>
      <c r="D102" s="54"/>
      <c r="E102" s="90"/>
      <c r="F102" s="48">
        <f t="shared" si="7"/>
        <v>0</v>
      </c>
      <c r="G102" s="48">
        <f t="shared" si="8"/>
        <v>0</v>
      </c>
      <c r="H102" s="89"/>
      <c r="L102" s="89"/>
      <c r="M102" s="89"/>
    </row>
    <row r="103" spans="1:14" hidden="1" outlineLevel="1">
      <c r="A103" s="78" t="s">
        <v>357</v>
      </c>
      <c r="B103" s="63" t="s">
        <v>46</v>
      </c>
      <c r="C103" s="54"/>
      <c r="D103" s="54"/>
      <c r="E103" s="90"/>
      <c r="F103" s="48">
        <f t="shared" si="7"/>
        <v>0</v>
      </c>
      <c r="G103" s="48">
        <f t="shared" si="8"/>
        <v>0</v>
      </c>
      <c r="H103" s="89"/>
      <c r="L103" s="89"/>
      <c r="M103" s="89"/>
    </row>
    <row r="104" spans="1:14" hidden="1" outlineLevel="1">
      <c r="A104" s="78" t="s">
        <v>358</v>
      </c>
      <c r="B104" s="63"/>
      <c r="C104" s="54"/>
      <c r="D104" s="54"/>
      <c r="E104" s="90"/>
      <c r="F104" s="48"/>
      <c r="G104" s="48"/>
      <c r="H104" s="89"/>
      <c r="L104" s="89"/>
      <c r="M104" s="89"/>
    </row>
    <row r="105" spans="1:14" hidden="1" outlineLevel="1">
      <c r="A105" s="78" t="s">
        <v>359</v>
      </c>
      <c r="B105" s="63"/>
      <c r="C105" s="54"/>
      <c r="D105" s="54"/>
      <c r="E105" s="90"/>
      <c r="F105" s="48"/>
      <c r="G105" s="48"/>
      <c r="H105" s="89"/>
      <c r="L105" s="89"/>
      <c r="M105" s="89"/>
    </row>
    <row r="106" spans="1:14" hidden="1" outlineLevel="1">
      <c r="A106" s="78" t="s">
        <v>360</v>
      </c>
      <c r="B106" s="8"/>
      <c r="C106" s="54"/>
      <c r="D106" s="54"/>
      <c r="E106" s="90"/>
      <c r="F106" s="48">
        <f t="shared" si="7"/>
        <v>0</v>
      </c>
      <c r="G106" s="48">
        <f t="shared" si="8"/>
        <v>0</v>
      </c>
      <c r="H106" s="89"/>
      <c r="L106" s="89"/>
      <c r="M106" s="89"/>
    </row>
    <row r="107" spans="1:14" hidden="1" outlineLevel="1">
      <c r="A107" s="78" t="s">
        <v>361</v>
      </c>
      <c r="B107" s="63"/>
      <c r="C107" s="54"/>
      <c r="D107" s="54"/>
      <c r="E107" s="90"/>
      <c r="F107" s="48">
        <f t="shared" si="7"/>
        <v>0</v>
      </c>
      <c r="G107" s="48">
        <f t="shared" si="8"/>
        <v>0</v>
      </c>
      <c r="H107" s="89"/>
      <c r="L107" s="89"/>
      <c r="M107" s="89"/>
    </row>
    <row r="108" spans="1:14" hidden="1" outlineLevel="1">
      <c r="A108" s="78" t="s">
        <v>362</v>
      </c>
      <c r="B108" s="63"/>
      <c r="C108" s="54"/>
      <c r="D108" s="54"/>
      <c r="E108" s="90"/>
      <c r="F108" s="48">
        <f t="shared" si="7"/>
        <v>0</v>
      </c>
      <c r="G108" s="48">
        <f t="shared" si="8"/>
        <v>0</v>
      </c>
      <c r="H108" s="89"/>
      <c r="L108" s="89"/>
      <c r="M108" s="89"/>
    </row>
    <row r="109" spans="1:14" ht="15" customHeight="1" collapsed="1">
      <c r="A109" s="57"/>
      <c r="B109" s="59" t="s">
        <v>609</v>
      </c>
      <c r="C109" s="58" t="s">
        <v>84</v>
      </c>
      <c r="D109" s="58" t="s">
        <v>85</v>
      </c>
      <c r="E109" s="47"/>
      <c r="F109" s="58" t="s">
        <v>86</v>
      </c>
      <c r="G109" s="58" t="s">
        <v>87</v>
      </c>
      <c r="H109" s="89"/>
      <c r="L109" s="89"/>
      <c r="M109" s="89"/>
    </row>
    <row r="110" spans="1:14" s="1" customFormat="1">
      <c r="A110" s="78" t="s">
        <v>363</v>
      </c>
      <c r="B110" s="90" t="s">
        <v>56</v>
      </c>
      <c r="C110" s="112">
        <v>11148.46012802921</v>
      </c>
      <c r="D110" s="112">
        <v>11148.46012802921</v>
      </c>
      <c r="E110" s="48"/>
      <c r="F110" s="119">
        <f t="shared" ref="F110:F123" si="9">IF($C$125=0,"",IF(C110="[for completion]","",C110/$C$125))</f>
        <v>5.2888315695538167E-2</v>
      </c>
      <c r="G110" s="119">
        <f t="shared" ref="G110:G123" si="10">IF($D$125=0,"",IF(D110="[for completion]","",D110/$D$125))</f>
        <v>5.2888315695538167E-2</v>
      </c>
      <c r="H110" s="89"/>
      <c r="I110" s="78"/>
      <c r="J110" s="78"/>
      <c r="K110" s="78"/>
      <c r="L110" s="89"/>
      <c r="M110" s="89"/>
      <c r="N110" s="89"/>
    </row>
    <row r="111" spans="1:14" s="1" customFormat="1">
      <c r="A111" s="78" t="s">
        <v>364</v>
      </c>
      <c r="B111" s="90" t="s">
        <v>22</v>
      </c>
      <c r="C111" s="78"/>
      <c r="D111" s="78"/>
      <c r="E111" s="48"/>
      <c r="F111" s="119">
        <f t="shared" si="9"/>
        <v>0</v>
      </c>
      <c r="G111" s="119">
        <f t="shared" si="10"/>
        <v>0</v>
      </c>
      <c r="H111" s="89"/>
      <c r="I111" s="78"/>
      <c r="J111" s="78"/>
      <c r="K111" s="78"/>
      <c r="L111" s="89"/>
      <c r="M111" s="89"/>
      <c r="N111" s="89"/>
    </row>
    <row r="112" spans="1:14" s="1" customFormat="1">
      <c r="A112" s="78" t="s">
        <v>365</v>
      </c>
      <c r="B112" s="90" t="s">
        <v>24</v>
      </c>
      <c r="C112" s="78"/>
      <c r="D112" s="78"/>
      <c r="E112" s="48"/>
      <c r="F112" s="119">
        <f t="shared" si="9"/>
        <v>0</v>
      </c>
      <c r="G112" s="119">
        <f t="shared" si="10"/>
        <v>0</v>
      </c>
      <c r="H112" s="89"/>
      <c r="I112" s="78"/>
      <c r="J112" s="78"/>
      <c r="K112" s="78"/>
      <c r="L112" s="89"/>
      <c r="M112" s="89"/>
      <c r="N112" s="89"/>
    </row>
    <row r="113" spans="1:14" s="1" customFormat="1">
      <c r="A113" s="78" t="s">
        <v>366</v>
      </c>
      <c r="B113" s="90" t="s">
        <v>994</v>
      </c>
      <c r="C113" s="112">
        <v>199644.03688033612</v>
      </c>
      <c r="D113" s="112">
        <v>199644.03688033612</v>
      </c>
      <c r="E113" s="48"/>
      <c r="F113" s="119">
        <f>IF($C$125=0,"",IF(C113="[for completion]","",C113/$C$125))</f>
        <v>0.94711168430446191</v>
      </c>
      <c r="G113" s="119">
        <f t="shared" si="10"/>
        <v>0.94711168430446191</v>
      </c>
      <c r="H113" s="89"/>
      <c r="I113" s="78"/>
      <c r="J113" s="78"/>
      <c r="K113" s="78"/>
      <c r="L113" s="89"/>
      <c r="M113" s="89"/>
      <c r="N113" s="89"/>
    </row>
    <row r="114" spans="1:14" s="1" customFormat="1">
      <c r="A114" s="78" t="s">
        <v>367</v>
      </c>
      <c r="B114" s="90" t="s">
        <v>23</v>
      </c>
      <c r="C114" s="78"/>
      <c r="D114" s="78"/>
      <c r="E114" s="48"/>
      <c r="F114" s="119">
        <f t="shared" si="9"/>
        <v>0</v>
      </c>
      <c r="G114" s="119">
        <f t="shared" si="10"/>
        <v>0</v>
      </c>
      <c r="H114" s="89"/>
      <c r="I114" s="78"/>
      <c r="J114" s="78"/>
      <c r="K114" s="78"/>
      <c r="L114" s="89"/>
      <c r="M114" s="89"/>
      <c r="N114" s="89"/>
    </row>
    <row r="115" spans="1:14" s="1" customFormat="1">
      <c r="A115" s="78" t="s">
        <v>368</v>
      </c>
      <c r="B115" s="90" t="s">
        <v>25</v>
      </c>
      <c r="C115" s="78"/>
      <c r="D115" s="78"/>
      <c r="E115" s="90"/>
      <c r="F115" s="119">
        <f t="shared" si="9"/>
        <v>0</v>
      </c>
      <c r="G115" s="119">
        <f t="shared" si="10"/>
        <v>0</v>
      </c>
      <c r="H115" s="89"/>
      <c r="I115" s="78"/>
      <c r="J115" s="78"/>
      <c r="K115" s="78"/>
      <c r="L115" s="89"/>
      <c r="M115" s="89"/>
      <c r="N115" s="89"/>
    </row>
    <row r="116" spans="1:14">
      <c r="A116" s="78" t="s">
        <v>369</v>
      </c>
      <c r="B116" s="90" t="s">
        <v>26</v>
      </c>
      <c r="E116" s="90"/>
      <c r="F116" s="119">
        <f t="shared" si="9"/>
        <v>0</v>
      </c>
      <c r="G116" s="119">
        <f t="shared" si="10"/>
        <v>0</v>
      </c>
      <c r="H116" s="89"/>
      <c r="L116" s="89"/>
      <c r="M116" s="89"/>
    </row>
    <row r="117" spans="1:14">
      <c r="A117" s="78" t="s">
        <v>370</v>
      </c>
      <c r="B117" s="90" t="s">
        <v>137</v>
      </c>
      <c r="E117" s="90"/>
      <c r="F117" s="119">
        <f t="shared" si="9"/>
        <v>0</v>
      </c>
      <c r="G117" s="119">
        <f t="shared" si="10"/>
        <v>0</v>
      </c>
      <c r="H117" s="89"/>
      <c r="L117" s="89"/>
      <c r="M117" s="89"/>
    </row>
    <row r="118" spans="1:14">
      <c r="A118" s="78" t="s">
        <v>371</v>
      </c>
      <c r="B118" s="90" t="s">
        <v>80</v>
      </c>
      <c r="E118" s="90"/>
      <c r="F118" s="119">
        <f t="shared" si="9"/>
        <v>0</v>
      </c>
      <c r="G118" s="119">
        <f t="shared" si="10"/>
        <v>0</v>
      </c>
      <c r="H118" s="89"/>
      <c r="L118" s="89"/>
      <c r="M118" s="89"/>
    </row>
    <row r="119" spans="1:14">
      <c r="A119" s="78" t="s">
        <v>372</v>
      </c>
      <c r="B119" s="90" t="s">
        <v>77</v>
      </c>
      <c r="E119" s="90"/>
      <c r="F119" s="119">
        <f t="shared" si="9"/>
        <v>0</v>
      </c>
      <c r="G119" s="119">
        <f t="shared" si="10"/>
        <v>0</v>
      </c>
      <c r="H119" s="89"/>
      <c r="L119" s="89"/>
      <c r="M119" s="89"/>
    </row>
    <row r="120" spans="1:14">
      <c r="A120" s="78" t="s">
        <v>373</v>
      </c>
      <c r="B120" s="90" t="s">
        <v>81</v>
      </c>
      <c r="E120" s="90"/>
      <c r="F120" s="119">
        <f t="shared" si="9"/>
        <v>0</v>
      </c>
      <c r="G120" s="119">
        <f t="shared" si="10"/>
        <v>0</v>
      </c>
      <c r="H120" s="89"/>
      <c r="L120" s="89"/>
      <c r="M120" s="89"/>
    </row>
    <row r="121" spans="1:14">
      <c r="A121" s="78" t="s">
        <v>374</v>
      </c>
      <c r="B121" s="90" t="s">
        <v>136</v>
      </c>
      <c r="E121" s="90"/>
      <c r="F121" s="119">
        <f t="shared" si="9"/>
        <v>0</v>
      </c>
      <c r="G121" s="119">
        <f t="shared" si="10"/>
        <v>0</v>
      </c>
      <c r="H121" s="89"/>
      <c r="L121" s="89"/>
      <c r="M121" s="89"/>
    </row>
    <row r="122" spans="1:14">
      <c r="A122" s="78" t="s">
        <v>375</v>
      </c>
      <c r="B122" s="90" t="s">
        <v>40</v>
      </c>
      <c r="E122" s="90"/>
      <c r="F122" s="119">
        <f t="shared" si="9"/>
        <v>0</v>
      </c>
      <c r="G122" s="119">
        <f t="shared" si="10"/>
        <v>0</v>
      </c>
      <c r="H122" s="89"/>
      <c r="L122" s="89"/>
      <c r="M122" s="89"/>
    </row>
    <row r="123" spans="1:14">
      <c r="A123" s="78" t="s">
        <v>376</v>
      </c>
      <c r="B123" s="90" t="s">
        <v>78</v>
      </c>
      <c r="E123" s="90"/>
      <c r="F123" s="119">
        <f t="shared" si="9"/>
        <v>0</v>
      </c>
      <c r="G123" s="119">
        <f t="shared" si="10"/>
        <v>0</v>
      </c>
      <c r="H123" s="89"/>
      <c r="L123" s="89"/>
      <c r="M123" s="89"/>
    </row>
    <row r="124" spans="1:14">
      <c r="A124" s="78" t="s">
        <v>377</v>
      </c>
      <c r="B124" s="90" t="s">
        <v>2</v>
      </c>
      <c r="E124" s="90"/>
      <c r="F124" s="119">
        <f>IF($C$125=0,"",IF(C124="[for completion]","",C124/$C$125))</f>
        <v>0</v>
      </c>
      <c r="G124" s="119">
        <f>IF($D$125=0,"",IF(D124="[for completion]","",D124/$D$125))</f>
        <v>0</v>
      </c>
      <c r="H124" s="89"/>
      <c r="L124" s="89"/>
      <c r="M124" s="89"/>
    </row>
    <row r="125" spans="1:14">
      <c r="A125" s="78" t="s">
        <v>378</v>
      </c>
      <c r="B125" s="8" t="s">
        <v>1</v>
      </c>
      <c r="C125" s="110">
        <f>SUM(C110:C124)</f>
        <v>210792.49700836532</v>
      </c>
      <c r="D125" s="110">
        <f>SUM(D110:D124)</f>
        <v>210792.49700836532</v>
      </c>
      <c r="E125" s="90"/>
      <c r="F125" s="119">
        <f>SUM(F110:F124)</f>
        <v>1</v>
      </c>
      <c r="G125" s="119">
        <f>SUM(G110:G124)</f>
        <v>1</v>
      </c>
      <c r="H125" s="89"/>
      <c r="L125" s="89"/>
      <c r="M125" s="89"/>
    </row>
    <row r="126" spans="1:14" hidden="1" outlineLevel="1">
      <c r="A126" s="78" t="s">
        <v>379</v>
      </c>
      <c r="B126" s="64" t="s">
        <v>156</v>
      </c>
      <c r="E126" s="90"/>
      <c r="F126" s="48">
        <f t="shared" ref="F126:F134" si="11">IF($C$125=0,"",IF(C126="[for completion]","",C126/$C$125))</f>
        <v>0</v>
      </c>
      <c r="G126" s="48">
        <f t="shared" ref="G126:G134" si="12">IF($D$125=0,"",IF(D126="[for completion]","",D126/$D$125))</f>
        <v>0</v>
      </c>
      <c r="H126" s="89"/>
      <c r="L126" s="89"/>
      <c r="M126" s="89"/>
    </row>
    <row r="127" spans="1:14" hidden="1" outlineLevel="1">
      <c r="A127" s="78" t="s">
        <v>380</v>
      </c>
      <c r="B127" s="64" t="s">
        <v>156</v>
      </c>
      <c r="E127" s="90"/>
      <c r="F127" s="48">
        <f t="shared" si="11"/>
        <v>0</v>
      </c>
      <c r="G127" s="48">
        <f t="shared" si="12"/>
        <v>0</v>
      </c>
      <c r="H127" s="89"/>
      <c r="L127" s="89"/>
      <c r="M127" s="89"/>
    </row>
    <row r="128" spans="1:14" hidden="1" outlineLevel="1">
      <c r="A128" s="78" t="s">
        <v>381</v>
      </c>
      <c r="B128" s="64" t="s">
        <v>156</v>
      </c>
      <c r="E128" s="90"/>
      <c r="F128" s="48">
        <f t="shared" si="11"/>
        <v>0</v>
      </c>
      <c r="G128" s="48">
        <f t="shared" si="12"/>
        <v>0</v>
      </c>
      <c r="H128" s="89"/>
      <c r="L128" s="89"/>
      <c r="M128" s="89"/>
    </row>
    <row r="129" spans="1:14" hidden="1" outlineLevel="1">
      <c r="A129" s="78" t="s">
        <v>382</v>
      </c>
      <c r="B129" s="64" t="s">
        <v>156</v>
      </c>
      <c r="E129" s="90"/>
      <c r="F129" s="48">
        <f t="shared" si="11"/>
        <v>0</v>
      </c>
      <c r="G129" s="48">
        <f t="shared" si="12"/>
        <v>0</v>
      </c>
      <c r="H129" s="89"/>
      <c r="L129" s="89"/>
      <c r="M129" s="89"/>
    </row>
    <row r="130" spans="1:14" hidden="1" outlineLevel="1">
      <c r="A130" s="78" t="s">
        <v>383</v>
      </c>
      <c r="B130" s="64" t="s">
        <v>156</v>
      </c>
      <c r="E130" s="90"/>
      <c r="F130" s="48">
        <f t="shared" si="11"/>
        <v>0</v>
      </c>
      <c r="G130" s="48">
        <f t="shared" si="12"/>
        <v>0</v>
      </c>
      <c r="H130" s="89"/>
      <c r="L130" s="89"/>
      <c r="M130" s="89"/>
    </row>
    <row r="131" spans="1:14" hidden="1" outlineLevel="1">
      <c r="A131" s="78" t="s">
        <v>384</v>
      </c>
      <c r="B131" s="64" t="s">
        <v>156</v>
      </c>
      <c r="E131" s="90"/>
      <c r="F131" s="48">
        <f t="shared" si="11"/>
        <v>0</v>
      </c>
      <c r="G131" s="48">
        <f t="shared" si="12"/>
        <v>0</v>
      </c>
      <c r="H131" s="89"/>
      <c r="L131" s="89"/>
      <c r="M131" s="89"/>
    </row>
    <row r="132" spans="1:14" hidden="1" outlineLevel="1">
      <c r="A132" s="78" t="s">
        <v>385</v>
      </c>
      <c r="B132" s="64" t="s">
        <v>156</v>
      </c>
      <c r="E132" s="90"/>
      <c r="F132" s="48">
        <f t="shared" si="11"/>
        <v>0</v>
      </c>
      <c r="G132" s="48">
        <f t="shared" si="12"/>
        <v>0</v>
      </c>
      <c r="H132" s="89"/>
      <c r="L132" s="89"/>
      <c r="M132" s="89"/>
    </row>
    <row r="133" spans="1:14" hidden="1" outlineLevel="1">
      <c r="A133" s="78" t="s">
        <v>386</v>
      </c>
      <c r="B133" s="64" t="s">
        <v>156</v>
      </c>
      <c r="E133" s="90"/>
      <c r="F133" s="48">
        <f t="shared" si="11"/>
        <v>0</v>
      </c>
      <c r="G133" s="48">
        <f t="shared" si="12"/>
        <v>0</v>
      </c>
      <c r="H133" s="89"/>
      <c r="L133" s="89"/>
      <c r="M133" s="89"/>
    </row>
    <row r="134" spans="1:14" hidden="1" outlineLevel="1">
      <c r="A134" s="78" t="s">
        <v>387</v>
      </c>
      <c r="B134" s="64" t="s">
        <v>156</v>
      </c>
      <c r="C134" s="51"/>
      <c r="D134" s="51"/>
      <c r="E134" s="51"/>
      <c r="F134" s="48">
        <f t="shared" si="11"/>
        <v>0</v>
      </c>
      <c r="G134" s="48">
        <f t="shared" si="12"/>
        <v>0</v>
      </c>
      <c r="H134" s="89"/>
      <c r="L134" s="89"/>
      <c r="M134" s="89"/>
    </row>
    <row r="135" spans="1:14" ht="15" customHeight="1" collapsed="1">
      <c r="A135" s="57"/>
      <c r="B135" s="59" t="s">
        <v>610</v>
      </c>
      <c r="C135" s="58" t="s">
        <v>84</v>
      </c>
      <c r="D135" s="58" t="s">
        <v>85</v>
      </c>
      <c r="E135" s="47"/>
      <c r="F135" s="58" t="s">
        <v>86</v>
      </c>
      <c r="G135" s="58" t="s">
        <v>87</v>
      </c>
      <c r="H135" s="89"/>
      <c r="L135" s="89"/>
      <c r="M135" s="89"/>
    </row>
    <row r="136" spans="1:14" s="1" customFormat="1">
      <c r="A136" s="78" t="s">
        <v>388</v>
      </c>
      <c r="B136" s="90" t="s">
        <v>56</v>
      </c>
      <c r="C136" s="112">
        <v>115326.61010000001</v>
      </c>
      <c r="D136" s="112">
        <v>11217.285099999999</v>
      </c>
      <c r="E136" s="48"/>
      <c r="F136" s="119">
        <f>IF($C$151=0,"",IF(C136="[for completion]","",C136/$C$151))</f>
        <v>0.59214165428063625</v>
      </c>
      <c r="G136" s="119">
        <f>IF($D$151=0,"",IF(D136="[for completion]","",D136/$D$151))</f>
        <v>5.7594875544265484E-2</v>
      </c>
      <c r="H136" s="89"/>
      <c r="I136" s="78"/>
      <c r="J136" s="78"/>
      <c r="K136" s="78"/>
      <c r="L136" s="89"/>
      <c r="M136" s="89"/>
      <c r="N136" s="89"/>
    </row>
    <row r="137" spans="1:14" s="1" customFormat="1">
      <c r="A137" s="78" t="s">
        <v>389</v>
      </c>
      <c r="B137" s="90" t="s">
        <v>22</v>
      </c>
      <c r="C137" s="112">
        <v>13055</v>
      </c>
      <c r="D137" s="112">
        <v>0</v>
      </c>
      <c r="E137" s="48"/>
      <c r="F137" s="119">
        <f t="shared" ref="F137:F151" si="13">IF($C$151=0,"",IF(C137="[for completion]","",C137/$C$151))</f>
        <v>6.7030577677871975E-2</v>
      </c>
      <c r="G137" s="119">
        <f t="shared" ref="G137:G150" si="14">IF($D$151=0,"",IF(D137="[for completion]","",D137/$D$151))</f>
        <v>0</v>
      </c>
      <c r="H137" s="89"/>
      <c r="I137" s="78"/>
      <c r="J137" s="78"/>
      <c r="K137" s="78"/>
      <c r="L137" s="89"/>
      <c r="M137" s="89"/>
      <c r="N137" s="89"/>
    </row>
    <row r="138" spans="1:14" s="1" customFormat="1">
      <c r="A138" s="78" t="s">
        <v>390</v>
      </c>
      <c r="B138" s="90" t="s">
        <v>24</v>
      </c>
      <c r="C138" s="112">
        <v>5346</v>
      </c>
      <c r="D138" s="112">
        <v>0</v>
      </c>
      <c r="E138" s="48"/>
      <c r="F138" s="119">
        <f t="shared" si="13"/>
        <v>2.7448906033389783E-2</v>
      </c>
      <c r="G138" s="119">
        <f t="shared" si="14"/>
        <v>0</v>
      </c>
      <c r="H138" s="89"/>
      <c r="I138" s="78"/>
      <c r="J138" s="78"/>
      <c r="K138" s="78"/>
      <c r="L138" s="89"/>
      <c r="M138" s="89"/>
      <c r="N138" s="89"/>
    </row>
    <row r="139" spans="1:14" s="1" customFormat="1">
      <c r="A139" s="78" t="s">
        <v>391</v>
      </c>
      <c r="B139" s="90" t="s">
        <v>994</v>
      </c>
      <c r="C139" s="112">
        <v>60820.5</v>
      </c>
      <c r="D139" s="112">
        <v>183544.57511755999</v>
      </c>
      <c r="E139" s="48"/>
      <c r="F139" s="119">
        <f t="shared" si="13"/>
        <v>0.31228136726595274</v>
      </c>
      <c r="G139" s="119">
        <f t="shared" si="14"/>
        <v>0.94240512445573443</v>
      </c>
      <c r="H139" s="89"/>
      <c r="I139" s="78"/>
      <c r="J139" s="78"/>
      <c r="K139" s="78"/>
      <c r="L139" s="89"/>
      <c r="M139" s="89"/>
      <c r="N139" s="89"/>
    </row>
    <row r="140" spans="1:14" s="1" customFormat="1">
      <c r="A140" s="78" t="s">
        <v>392</v>
      </c>
      <c r="B140" s="90" t="s">
        <v>23</v>
      </c>
      <c r="C140" s="213"/>
      <c r="D140" s="213"/>
      <c r="E140" s="48"/>
      <c r="F140" s="119">
        <f t="shared" si="13"/>
        <v>0</v>
      </c>
      <c r="G140" s="119">
        <f t="shared" si="14"/>
        <v>0</v>
      </c>
      <c r="H140" s="89"/>
      <c r="I140" s="78"/>
      <c r="J140" s="78"/>
      <c r="K140" s="78"/>
      <c r="L140" s="89"/>
      <c r="M140" s="89"/>
      <c r="N140" s="89"/>
    </row>
    <row r="141" spans="1:14" s="1" customFormat="1">
      <c r="A141" s="78" t="s">
        <v>393</v>
      </c>
      <c r="B141" s="90" t="s">
        <v>25</v>
      </c>
      <c r="D141" s="213"/>
      <c r="E141" s="90"/>
      <c r="F141" s="119">
        <f t="shared" si="13"/>
        <v>0</v>
      </c>
      <c r="G141" s="119">
        <f t="shared" si="14"/>
        <v>0</v>
      </c>
      <c r="H141" s="89"/>
      <c r="I141" s="78"/>
      <c r="J141" s="78"/>
      <c r="K141" s="78"/>
      <c r="L141" s="89"/>
      <c r="M141" s="89"/>
      <c r="N141" s="89"/>
    </row>
    <row r="142" spans="1:14">
      <c r="A142" s="78" t="s">
        <v>394</v>
      </c>
      <c r="B142" s="90" t="s">
        <v>26</v>
      </c>
      <c r="C142" s="213"/>
      <c r="D142" s="213"/>
      <c r="E142" s="90"/>
      <c r="F142" s="119">
        <f t="shared" si="13"/>
        <v>0</v>
      </c>
      <c r="G142" s="119">
        <f t="shared" si="14"/>
        <v>0</v>
      </c>
      <c r="H142" s="89"/>
      <c r="L142" s="89"/>
      <c r="M142" s="89"/>
    </row>
    <row r="143" spans="1:14">
      <c r="A143" s="78" t="s">
        <v>395</v>
      </c>
      <c r="B143" s="90" t="s">
        <v>137</v>
      </c>
      <c r="C143" s="213"/>
      <c r="D143" s="213"/>
      <c r="E143" s="90"/>
      <c r="F143" s="119">
        <f t="shared" si="13"/>
        <v>0</v>
      </c>
      <c r="G143" s="119">
        <f t="shared" si="14"/>
        <v>0</v>
      </c>
      <c r="H143" s="89"/>
      <c r="L143" s="89"/>
      <c r="M143" s="89"/>
    </row>
    <row r="144" spans="1:14">
      <c r="A144" s="78" t="s">
        <v>396</v>
      </c>
      <c r="B144" s="90" t="s">
        <v>80</v>
      </c>
      <c r="C144" s="213"/>
      <c r="D144" s="213"/>
      <c r="E144" s="90"/>
      <c r="F144" s="119">
        <f t="shared" si="13"/>
        <v>0</v>
      </c>
      <c r="G144" s="119">
        <f t="shared" si="14"/>
        <v>0</v>
      </c>
      <c r="H144" s="89"/>
      <c r="L144" s="89"/>
      <c r="M144" s="89"/>
    </row>
    <row r="145" spans="1:13">
      <c r="A145" s="78" t="s">
        <v>397</v>
      </c>
      <c r="B145" s="90" t="s">
        <v>77</v>
      </c>
      <c r="C145" s="213"/>
      <c r="D145" s="213"/>
      <c r="E145" s="90"/>
      <c r="F145" s="119">
        <f t="shared" si="13"/>
        <v>0</v>
      </c>
      <c r="G145" s="119">
        <f t="shared" si="14"/>
        <v>0</v>
      </c>
      <c r="H145" s="89"/>
      <c r="L145" s="89"/>
      <c r="M145" s="89"/>
    </row>
    <row r="146" spans="1:13">
      <c r="A146" s="78" t="s">
        <v>398</v>
      </c>
      <c r="B146" s="90" t="s">
        <v>81</v>
      </c>
      <c r="C146" s="213"/>
      <c r="D146" s="213"/>
      <c r="E146" s="90"/>
      <c r="F146" s="119">
        <f t="shared" si="13"/>
        <v>0</v>
      </c>
      <c r="G146" s="119">
        <f t="shared" si="14"/>
        <v>0</v>
      </c>
      <c r="H146" s="89"/>
      <c r="L146" s="89"/>
      <c r="M146" s="89"/>
    </row>
    <row r="147" spans="1:13">
      <c r="A147" s="78" t="s">
        <v>399</v>
      </c>
      <c r="B147" s="90" t="s">
        <v>136</v>
      </c>
      <c r="C147" s="213"/>
      <c r="D147" s="213"/>
      <c r="E147" s="90"/>
      <c r="F147" s="119">
        <f t="shared" si="13"/>
        <v>0</v>
      </c>
      <c r="G147" s="119">
        <f t="shared" si="14"/>
        <v>0</v>
      </c>
      <c r="H147" s="89"/>
      <c r="L147" s="89"/>
      <c r="M147" s="89"/>
    </row>
    <row r="148" spans="1:13">
      <c r="A148" s="78" t="s">
        <v>400</v>
      </c>
      <c r="B148" s="90" t="s">
        <v>40</v>
      </c>
      <c r="C148" s="112">
        <v>213.75011756000001</v>
      </c>
      <c r="D148" s="112">
        <v>0</v>
      </c>
      <c r="E148" s="90"/>
      <c r="F148" s="119">
        <f t="shared" si="13"/>
        <v>1.0974947421493564E-3</v>
      </c>
      <c r="G148" s="119">
        <f t="shared" si="14"/>
        <v>0</v>
      </c>
      <c r="H148" s="89"/>
      <c r="L148" s="89"/>
      <c r="M148" s="89"/>
    </row>
    <row r="149" spans="1:13">
      <c r="A149" s="78" t="s">
        <v>401</v>
      </c>
      <c r="B149" s="90" t="s">
        <v>78</v>
      </c>
      <c r="C149" s="213"/>
      <c r="D149" s="213"/>
      <c r="E149" s="90"/>
      <c r="F149" s="119">
        <f t="shared" si="13"/>
        <v>0</v>
      </c>
      <c r="G149" s="119">
        <f t="shared" si="14"/>
        <v>0</v>
      </c>
      <c r="H149" s="89"/>
      <c r="L149" s="89"/>
      <c r="M149" s="89"/>
    </row>
    <row r="150" spans="1:13">
      <c r="A150" s="78" t="s">
        <v>402</v>
      </c>
      <c r="B150" s="90" t="s">
        <v>2</v>
      </c>
      <c r="C150" s="213"/>
      <c r="D150" s="213"/>
      <c r="E150" s="90"/>
      <c r="F150" s="119">
        <f t="shared" si="13"/>
        <v>0</v>
      </c>
      <c r="G150" s="119">
        <f t="shared" si="14"/>
        <v>0</v>
      </c>
      <c r="H150" s="89"/>
      <c r="L150" s="89"/>
      <c r="M150" s="89"/>
    </row>
    <row r="151" spans="1:13">
      <c r="A151" s="78" t="s">
        <v>403</v>
      </c>
      <c r="B151" s="8" t="s">
        <v>1</v>
      </c>
      <c r="C151" s="112">
        <f>SUM(C136:C150)</f>
        <v>194761.86021756</v>
      </c>
      <c r="D151" s="112">
        <f>SUM(D136:D150)</f>
        <v>194761.86021756</v>
      </c>
      <c r="E151" s="90"/>
      <c r="F151" s="119">
        <f t="shared" si="13"/>
        <v>1</v>
      </c>
      <c r="G151" s="121">
        <f>SUM(G136:G150)</f>
        <v>0.99999999999999989</v>
      </c>
      <c r="H151" s="89"/>
      <c r="L151" s="89"/>
      <c r="M151" s="89"/>
    </row>
    <row r="152" spans="1:13" hidden="1" outlineLevel="1">
      <c r="A152" s="78" t="s">
        <v>404</v>
      </c>
      <c r="B152" s="64" t="s">
        <v>156</v>
      </c>
      <c r="E152" s="90"/>
      <c r="F152" s="48">
        <f t="shared" ref="F152:F160" si="15">IF($C$151=0,"",IF(C152="[for completion]","",C152/$C$151))</f>
        <v>0</v>
      </c>
      <c r="G152" s="48">
        <f t="shared" ref="G152:G160" si="16">IF($D$151=0,"",IF(D152="[for completion]","",D152/$D$151))</f>
        <v>0</v>
      </c>
      <c r="H152" s="89"/>
      <c r="L152" s="89"/>
      <c r="M152" s="89"/>
    </row>
    <row r="153" spans="1:13" hidden="1" outlineLevel="1">
      <c r="A153" s="78" t="s">
        <v>405</v>
      </c>
      <c r="B153" s="64" t="s">
        <v>156</v>
      </c>
      <c r="E153" s="90"/>
      <c r="F153" s="48">
        <f t="shared" si="15"/>
        <v>0</v>
      </c>
      <c r="G153" s="48">
        <f t="shared" si="16"/>
        <v>0</v>
      </c>
      <c r="H153" s="89"/>
      <c r="L153" s="89"/>
      <c r="M153" s="89"/>
    </row>
    <row r="154" spans="1:13" hidden="1" outlineLevel="1">
      <c r="A154" s="78" t="s">
        <v>406</v>
      </c>
      <c r="B154" s="64" t="s">
        <v>156</v>
      </c>
      <c r="E154" s="90"/>
      <c r="F154" s="48">
        <f t="shared" si="15"/>
        <v>0</v>
      </c>
      <c r="G154" s="48">
        <f t="shared" si="16"/>
        <v>0</v>
      </c>
      <c r="H154" s="89"/>
      <c r="L154" s="89"/>
      <c r="M154" s="89"/>
    </row>
    <row r="155" spans="1:13" hidden="1" outlineLevel="1">
      <c r="A155" s="78" t="s">
        <v>407</v>
      </c>
      <c r="B155" s="64" t="s">
        <v>156</v>
      </c>
      <c r="E155" s="90"/>
      <c r="F155" s="48">
        <f t="shared" si="15"/>
        <v>0</v>
      </c>
      <c r="G155" s="48">
        <f t="shared" si="16"/>
        <v>0</v>
      </c>
      <c r="H155" s="89"/>
      <c r="L155" s="89"/>
      <c r="M155" s="89"/>
    </row>
    <row r="156" spans="1:13" hidden="1" outlineLevel="1">
      <c r="A156" s="78" t="s">
        <v>408</v>
      </c>
      <c r="B156" s="64" t="s">
        <v>156</v>
      </c>
      <c r="E156" s="90"/>
      <c r="F156" s="48">
        <f t="shared" si="15"/>
        <v>0</v>
      </c>
      <c r="G156" s="48">
        <f t="shared" si="16"/>
        <v>0</v>
      </c>
      <c r="H156" s="89"/>
      <c r="L156" s="89"/>
      <c r="M156" s="89"/>
    </row>
    <row r="157" spans="1:13" hidden="1" outlineLevel="1">
      <c r="A157" s="78" t="s">
        <v>409</v>
      </c>
      <c r="B157" s="64" t="s">
        <v>156</v>
      </c>
      <c r="E157" s="90"/>
      <c r="F157" s="48">
        <f t="shared" si="15"/>
        <v>0</v>
      </c>
      <c r="G157" s="48">
        <f t="shared" si="16"/>
        <v>0</v>
      </c>
      <c r="H157" s="89"/>
      <c r="L157" s="89"/>
      <c r="M157" s="89"/>
    </row>
    <row r="158" spans="1:13" hidden="1" outlineLevel="1">
      <c r="A158" s="78" t="s">
        <v>410</v>
      </c>
      <c r="B158" s="64" t="s">
        <v>156</v>
      </c>
      <c r="E158" s="90"/>
      <c r="F158" s="48">
        <f t="shared" si="15"/>
        <v>0</v>
      </c>
      <c r="G158" s="48">
        <f t="shared" si="16"/>
        <v>0</v>
      </c>
      <c r="H158" s="89"/>
      <c r="L158" s="89"/>
      <c r="M158" s="89"/>
    </row>
    <row r="159" spans="1:13" hidden="1" outlineLevel="1">
      <c r="A159" s="78" t="s">
        <v>411</v>
      </c>
      <c r="B159" s="64" t="s">
        <v>156</v>
      </c>
      <c r="E159" s="90"/>
      <c r="F159" s="48">
        <f t="shared" si="15"/>
        <v>0</v>
      </c>
      <c r="G159" s="48">
        <f t="shared" si="16"/>
        <v>0</v>
      </c>
      <c r="H159" s="89"/>
      <c r="L159" s="89"/>
      <c r="M159" s="89"/>
    </row>
    <row r="160" spans="1:13" hidden="1" outlineLevel="1">
      <c r="A160" s="78" t="s">
        <v>412</v>
      </c>
      <c r="B160" s="64" t="s">
        <v>156</v>
      </c>
      <c r="C160" s="51"/>
      <c r="D160" s="51"/>
      <c r="E160" s="51"/>
      <c r="F160" s="48">
        <f t="shared" si="15"/>
        <v>0</v>
      </c>
      <c r="G160" s="48">
        <f t="shared" si="16"/>
        <v>0</v>
      </c>
      <c r="H160" s="89"/>
      <c r="L160" s="89"/>
      <c r="M160" s="89"/>
    </row>
    <row r="161" spans="1:13" ht="15" customHeight="1" collapsed="1">
      <c r="A161" s="57"/>
      <c r="B161" s="59" t="s">
        <v>611</v>
      </c>
      <c r="C161" s="57" t="s">
        <v>83</v>
      </c>
      <c r="D161" s="57"/>
      <c r="E161" s="47"/>
      <c r="F161" s="58" t="s">
        <v>57</v>
      </c>
      <c r="G161" s="58"/>
      <c r="H161" s="89"/>
      <c r="L161" s="89"/>
      <c r="M161" s="89"/>
    </row>
    <row r="162" spans="1:13">
      <c r="A162" s="78" t="s">
        <v>413</v>
      </c>
      <c r="B162" s="89" t="s">
        <v>16</v>
      </c>
      <c r="C162" s="112">
        <v>133188.44371756</v>
      </c>
      <c r="E162" s="9"/>
      <c r="F162" s="125">
        <f>IF($C$165=0,"",IF(C162="[for completion]","",C162/$C$165))</f>
        <v>0.68385280140978832</v>
      </c>
      <c r="G162" s="7"/>
      <c r="H162" s="89"/>
      <c r="L162" s="89"/>
      <c r="M162" s="89"/>
    </row>
    <row r="163" spans="1:13">
      <c r="A163" s="78" t="s">
        <v>414</v>
      </c>
      <c r="B163" s="89" t="s">
        <v>17</v>
      </c>
      <c r="C163" s="112">
        <v>61573.416499999999</v>
      </c>
      <c r="E163" s="9"/>
      <c r="F163" s="125">
        <f>IF($C$165=0,"",IF(C163="[for completion]","",C163/$C$165))</f>
        <v>0.31614719859021173</v>
      </c>
      <c r="G163" s="7"/>
      <c r="H163" s="89"/>
      <c r="L163" s="89"/>
      <c r="M163" s="89"/>
    </row>
    <row r="164" spans="1:13">
      <c r="A164" s="78" t="s">
        <v>415</v>
      </c>
      <c r="B164" s="89" t="s">
        <v>2</v>
      </c>
      <c r="E164" s="9"/>
      <c r="F164" s="125">
        <f>IF($C$165=0,"",IF(C164="[for completion]","",C164/$C$165))</f>
        <v>0</v>
      </c>
      <c r="G164" s="7"/>
      <c r="H164" s="89"/>
      <c r="L164" s="89"/>
      <c r="M164" s="89"/>
    </row>
    <row r="165" spans="1:13">
      <c r="A165" s="78" t="s">
        <v>416</v>
      </c>
      <c r="B165" s="10" t="s">
        <v>1</v>
      </c>
      <c r="C165" s="123">
        <f>SUM(C162:C164)</f>
        <v>194761.86021756</v>
      </c>
      <c r="D165" s="89"/>
      <c r="E165" s="9"/>
      <c r="F165" s="125">
        <f>SUM(F162:F164)</f>
        <v>1</v>
      </c>
      <c r="G165" s="7"/>
      <c r="H165" s="89"/>
      <c r="L165" s="89"/>
      <c r="M165" s="89"/>
    </row>
    <row r="166" spans="1:13">
      <c r="A166" s="78" t="s">
        <v>417</v>
      </c>
      <c r="B166" s="89" t="s">
        <v>1019</v>
      </c>
      <c r="C166" s="112"/>
      <c r="D166" s="89"/>
      <c r="E166" s="9"/>
      <c r="F166" s="125">
        <f>IF($C$168=0,"",IF(C166="[for completion]","",C166/$C$168))</f>
        <v>0</v>
      </c>
      <c r="G166" s="7"/>
      <c r="H166" s="89"/>
      <c r="L166" s="89"/>
      <c r="M166" s="89"/>
    </row>
    <row r="167" spans="1:13">
      <c r="A167" s="78" t="s">
        <v>418</v>
      </c>
      <c r="B167" s="89" t="s">
        <v>1020</v>
      </c>
      <c r="C167" s="112">
        <f>C165</f>
        <v>194761.86021756</v>
      </c>
      <c r="D167" s="89"/>
      <c r="E167" s="9"/>
      <c r="F167" s="125">
        <f>IF($C$168=0,"",IF(C167="[for completion]","",C167/$C$168))</f>
        <v>1</v>
      </c>
      <c r="G167" s="7"/>
      <c r="H167" s="89"/>
      <c r="L167" s="89"/>
      <c r="M167" s="89"/>
    </row>
    <row r="168" spans="1:13">
      <c r="A168" s="78" t="s">
        <v>419</v>
      </c>
      <c r="B168" s="10" t="s">
        <v>1</v>
      </c>
      <c r="C168" s="123">
        <f>SUM(C166:C167)</f>
        <v>194761.86021756</v>
      </c>
      <c r="D168" s="89"/>
      <c r="E168" s="9"/>
      <c r="F168" s="125">
        <f>SUM(F166:F167)</f>
        <v>1</v>
      </c>
      <c r="G168" s="7"/>
      <c r="H168" s="89"/>
      <c r="L168" s="89"/>
      <c r="M168" s="89"/>
    </row>
    <row r="169" spans="1:13" hidden="1" outlineLevel="1">
      <c r="A169" s="78" t="s">
        <v>420</v>
      </c>
      <c r="B169" s="10"/>
      <c r="C169" s="89"/>
      <c r="D169" s="89"/>
      <c r="E169" s="9"/>
      <c r="F169" s="9"/>
      <c r="G169" s="7"/>
      <c r="H169" s="89"/>
      <c r="L169" s="89"/>
      <c r="M169" s="89"/>
    </row>
    <row r="170" spans="1:13" hidden="1" outlineLevel="1">
      <c r="A170" s="78" t="s">
        <v>421</v>
      </c>
      <c r="B170" s="10"/>
      <c r="C170" s="89"/>
      <c r="D170" s="89"/>
      <c r="E170" s="9"/>
      <c r="F170" s="9"/>
      <c r="G170" s="7"/>
      <c r="H170" s="89"/>
      <c r="L170" s="89"/>
      <c r="M170" s="89"/>
    </row>
    <row r="171" spans="1:13" ht="15" customHeight="1" collapsed="1">
      <c r="A171" s="57"/>
      <c r="B171" s="59" t="s">
        <v>612</v>
      </c>
      <c r="C171" s="57" t="s">
        <v>83</v>
      </c>
      <c r="D171" s="57"/>
      <c r="E171" s="47"/>
      <c r="F171" s="58" t="s">
        <v>148</v>
      </c>
      <c r="G171" s="58"/>
      <c r="H171" s="89"/>
      <c r="L171" s="89"/>
      <c r="M171" s="89"/>
    </row>
    <row r="172" spans="1:13" ht="15" customHeight="1">
      <c r="A172" s="78" t="s">
        <v>422</v>
      </c>
      <c r="B172" s="90" t="s">
        <v>271</v>
      </c>
      <c r="C172" s="214">
        <v>984.29092906559083</v>
      </c>
      <c r="D172" s="46"/>
      <c r="E172" s="3"/>
      <c r="F172" s="119">
        <f>IF($C$177=0,"",IF(C172="[for completion]","",C172/$C$177))</f>
        <v>2.9491861988229406E-2</v>
      </c>
      <c r="G172" s="48"/>
      <c r="H172" s="89"/>
      <c r="L172" s="89"/>
      <c r="M172" s="89"/>
    </row>
    <row r="173" spans="1:13">
      <c r="A173" s="78" t="s">
        <v>423</v>
      </c>
      <c r="B173" s="90" t="s">
        <v>204</v>
      </c>
      <c r="C173" s="112">
        <v>2484.7820499999998</v>
      </c>
      <c r="E173" s="49"/>
      <c r="F173" s="119">
        <f>IF($C$177=0,"",IF(C173="[for completion]","",C173/$C$177))</f>
        <v>7.4450395838755581E-2</v>
      </c>
      <c r="G173" s="48"/>
      <c r="H173" s="89"/>
      <c r="L173" s="89"/>
      <c r="M173" s="89"/>
    </row>
    <row r="174" spans="1:13">
      <c r="A174" s="78" t="s">
        <v>424</v>
      </c>
      <c r="B174" s="90" t="s">
        <v>203</v>
      </c>
      <c r="E174" s="49"/>
      <c r="F174" s="119"/>
      <c r="G174" s="48"/>
      <c r="H174" s="89"/>
      <c r="L174" s="89"/>
      <c r="M174" s="89"/>
    </row>
    <row r="175" spans="1:13">
      <c r="A175" s="78" t="s">
        <v>425</v>
      </c>
      <c r="B175" s="90" t="s">
        <v>133</v>
      </c>
      <c r="C175" s="112">
        <v>29905.92821477</v>
      </c>
      <c r="E175" s="49"/>
      <c r="F175" s="119">
        <f t="shared" ref="F175:F176" si="17">IF($C$177=0,"",IF(C175="[for completion]","",C175/$C$177))</f>
        <v>0.89605774217301504</v>
      </c>
      <c r="G175" s="48"/>
      <c r="H175" s="89"/>
      <c r="L175" s="89"/>
      <c r="M175" s="89"/>
    </row>
    <row r="176" spans="1:13">
      <c r="A176" s="78" t="s">
        <v>426</v>
      </c>
      <c r="B176" s="90" t="s">
        <v>2</v>
      </c>
      <c r="E176" s="49"/>
      <c r="F176" s="119">
        <f t="shared" si="17"/>
        <v>0</v>
      </c>
      <c r="G176" s="48"/>
      <c r="H176" s="89"/>
      <c r="L176" s="89"/>
      <c r="M176" s="89"/>
    </row>
    <row r="177" spans="1:13">
      <c r="A177" s="78" t="s">
        <v>427</v>
      </c>
      <c r="B177" s="8" t="s">
        <v>1</v>
      </c>
      <c r="C177" s="112">
        <f>SUM(C172:C176)</f>
        <v>33375.001193835589</v>
      </c>
      <c r="E177" s="49"/>
      <c r="F177" s="120">
        <f>SUM(F172:F176)</f>
        <v>1</v>
      </c>
      <c r="G177" s="48"/>
      <c r="H177" s="89"/>
      <c r="L177" s="89"/>
      <c r="M177" s="89"/>
    </row>
    <row r="178" spans="1:13" hidden="1" outlineLevel="1">
      <c r="A178" s="78" t="s">
        <v>428</v>
      </c>
      <c r="B178" s="65" t="s">
        <v>205</v>
      </c>
      <c r="E178" s="49"/>
      <c r="F178" s="48">
        <f t="shared" ref="F178:F185" si="18">IF($C$177=0,"",IF(C178="[for completion]","",C178/$C$177))</f>
        <v>0</v>
      </c>
      <c r="G178" s="48"/>
      <c r="H178" s="89"/>
      <c r="L178" s="89"/>
      <c r="M178" s="89"/>
    </row>
    <row r="179" spans="1:13" s="65" customFormat="1" ht="30" hidden="1" outlineLevel="1">
      <c r="A179" s="78" t="s">
        <v>429</v>
      </c>
      <c r="B179" s="65" t="s">
        <v>224</v>
      </c>
      <c r="F179" s="48">
        <f t="shared" si="18"/>
        <v>0</v>
      </c>
    </row>
    <row r="180" spans="1:13" ht="30" hidden="1" outlineLevel="1">
      <c r="A180" s="78" t="s">
        <v>430</v>
      </c>
      <c r="B180" s="65" t="s">
        <v>225</v>
      </c>
      <c r="E180" s="49"/>
      <c r="F180" s="48">
        <f t="shared" si="18"/>
        <v>0</v>
      </c>
      <c r="G180" s="48"/>
      <c r="H180" s="89"/>
      <c r="L180" s="89"/>
      <c r="M180" s="89"/>
    </row>
    <row r="181" spans="1:13" hidden="1" outlineLevel="1">
      <c r="A181" s="78" t="s">
        <v>431</v>
      </c>
      <c r="B181" s="65" t="s">
        <v>206</v>
      </c>
      <c r="E181" s="49"/>
      <c r="F181" s="48">
        <f t="shared" si="18"/>
        <v>0</v>
      </c>
      <c r="G181" s="48"/>
      <c r="H181" s="89"/>
      <c r="L181" s="89"/>
      <c r="M181" s="89"/>
    </row>
    <row r="182" spans="1:13" s="65" customFormat="1" ht="30" hidden="1" outlineLevel="1">
      <c r="A182" s="78" t="s">
        <v>432</v>
      </c>
      <c r="B182" s="65" t="s">
        <v>226</v>
      </c>
      <c r="F182" s="48">
        <f t="shared" si="18"/>
        <v>0</v>
      </c>
    </row>
    <row r="183" spans="1:13" ht="30" hidden="1" outlineLevel="1">
      <c r="A183" s="78" t="s">
        <v>433</v>
      </c>
      <c r="B183" s="65" t="s">
        <v>227</v>
      </c>
      <c r="E183" s="49"/>
      <c r="F183" s="48">
        <f t="shared" si="18"/>
        <v>0</v>
      </c>
      <c r="G183" s="48"/>
      <c r="H183" s="89"/>
      <c r="L183" s="89"/>
      <c r="M183" s="89"/>
    </row>
    <row r="184" spans="1:13" hidden="1" outlineLevel="1">
      <c r="A184" s="78" t="s">
        <v>434</v>
      </c>
      <c r="B184" s="65" t="s">
        <v>191</v>
      </c>
      <c r="E184" s="49"/>
      <c r="F184" s="48">
        <f t="shared" si="18"/>
        <v>0</v>
      </c>
      <c r="G184" s="48"/>
      <c r="H184" s="89"/>
      <c r="L184" s="89"/>
      <c r="M184" s="89"/>
    </row>
    <row r="185" spans="1:13" hidden="1" outlineLevel="1">
      <c r="A185" s="78" t="s">
        <v>435</v>
      </c>
      <c r="B185" s="65" t="s">
        <v>192</v>
      </c>
      <c r="E185" s="49"/>
      <c r="F185" s="48">
        <f t="shared" si="18"/>
        <v>0</v>
      </c>
      <c r="G185" s="48"/>
      <c r="H185" s="89"/>
      <c r="L185" s="89"/>
      <c r="M185" s="89"/>
    </row>
    <row r="186" spans="1:13" hidden="1" outlineLevel="1">
      <c r="A186" s="78" t="s">
        <v>436</v>
      </c>
      <c r="B186" s="65"/>
      <c r="E186" s="49"/>
      <c r="F186" s="48"/>
      <c r="G186" s="48"/>
      <c r="H186" s="89"/>
      <c r="L186" s="89"/>
      <c r="M186" s="89"/>
    </row>
    <row r="187" spans="1:13" hidden="1" outlineLevel="1">
      <c r="A187" s="78" t="s">
        <v>437</v>
      </c>
      <c r="B187" s="65"/>
      <c r="E187" s="49"/>
      <c r="F187" s="48"/>
      <c r="G187" s="48"/>
      <c r="H187" s="89"/>
      <c r="L187" s="89"/>
      <c r="M187" s="89"/>
    </row>
    <row r="188" spans="1:13" hidden="1" outlineLevel="1">
      <c r="A188" s="78" t="s">
        <v>438</v>
      </c>
      <c r="B188" s="65"/>
      <c r="E188" s="49"/>
      <c r="F188" s="48"/>
      <c r="G188" s="48"/>
      <c r="H188" s="89"/>
      <c r="L188" s="89"/>
      <c r="M188" s="89"/>
    </row>
    <row r="189" spans="1:13" hidden="1" outlineLevel="1">
      <c r="A189" s="78" t="s">
        <v>439</v>
      </c>
      <c r="B189" s="64"/>
      <c r="E189" s="49"/>
      <c r="F189" s="48">
        <f>IF($C$177=0,"",IF(C189="[for completion]","",C189/$C$177))</f>
        <v>0</v>
      </c>
      <c r="G189" s="48"/>
      <c r="H189" s="89"/>
      <c r="L189" s="89"/>
      <c r="M189" s="89"/>
    </row>
    <row r="190" spans="1:13" ht="15" customHeight="1" collapsed="1">
      <c r="A190" s="57"/>
      <c r="B190" s="59" t="s">
        <v>613</v>
      </c>
      <c r="C190" s="57" t="s">
        <v>83</v>
      </c>
      <c r="D190" s="57"/>
      <c r="E190" s="47"/>
      <c r="F190" s="58" t="s">
        <v>148</v>
      </c>
      <c r="G190" s="58"/>
      <c r="H190" s="89"/>
      <c r="L190" s="89"/>
      <c r="M190" s="89"/>
    </row>
    <row r="191" spans="1:13">
      <c r="A191" s="78" t="s">
        <v>440</v>
      </c>
      <c r="B191" s="90" t="s">
        <v>272</v>
      </c>
      <c r="C191" s="112">
        <v>20056.543140335591</v>
      </c>
      <c r="E191" s="54"/>
      <c r="F191" s="119">
        <f t="shared" ref="F191:F204" si="19">IF($C$206=0,"",IF(C191="[for completion]","",C191/$C$206))</f>
        <v>0.60094509132302487</v>
      </c>
      <c r="G191" s="48"/>
      <c r="H191" s="89"/>
      <c r="L191" s="89"/>
      <c r="M191" s="89"/>
    </row>
    <row r="192" spans="1:13">
      <c r="A192" s="78" t="s">
        <v>441</v>
      </c>
      <c r="B192" s="90" t="s">
        <v>91</v>
      </c>
      <c r="C192" s="112">
        <v>3453.7999300000001</v>
      </c>
      <c r="E192" s="49"/>
      <c r="F192" s="119">
        <f t="shared" si="19"/>
        <v>0.10348463839569606</v>
      </c>
      <c r="G192" s="49"/>
      <c r="H192" s="89"/>
      <c r="L192" s="89"/>
      <c r="M192" s="89"/>
    </row>
    <row r="193" spans="1:13">
      <c r="A193" s="78" t="s">
        <v>442</v>
      </c>
      <c r="B193" s="90" t="s">
        <v>127</v>
      </c>
      <c r="C193" s="112">
        <v>9864.6581234999994</v>
      </c>
      <c r="E193" s="49"/>
      <c r="F193" s="119">
        <f t="shared" si="19"/>
        <v>0.29557027028127913</v>
      </c>
      <c r="G193" s="49"/>
      <c r="H193" s="89"/>
      <c r="L193" s="89"/>
      <c r="M193" s="89"/>
    </row>
    <row r="194" spans="1:13">
      <c r="A194" s="78" t="s">
        <v>443</v>
      </c>
      <c r="B194" s="90" t="s">
        <v>116</v>
      </c>
      <c r="C194" s="78">
        <v>0</v>
      </c>
      <c r="E194" s="49"/>
      <c r="F194" s="119">
        <f t="shared" si="19"/>
        <v>0</v>
      </c>
      <c r="G194" s="49"/>
      <c r="H194" s="89"/>
      <c r="L194" s="89"/>
      <c r="M194" s="89"/>
    </row>
    <row r="195" spans="1:13">
      <c r="A195" s="78" t="s">
        <v>444</v>
      </c>
      <c r="B195" s="90" t="s">
        <v>120</v>
      </c>
      <c r="C195" s="78">
        <v>0</v>
      </c>
      <c r="E195" s="49"/>
      <c r="F195" s="119">
        <f t="shared" si="19"/>
        <v>0</v>
      </c>
      <c r="G195" s="49"/>
      <c r="H195" s="89"/>
      <c r="L195" s="89"/>
      <c r="M195" s="89"/>
    </row>
    <row r="196" spans="1:13">
      <c r="A196" s="78" t="s">
        <v>445</v>
      </c>
      <c r="B196" s="90" t="s">
        <v>121</v>
      </c>
      <c r="C196" s="78">
        <v>0</v>
      </c>
      <c r="E196" s="49"/>
      <c r="F196" s="119">
        <f t="shared" si="19"/>
        <v>0</v>
      </c>
      <c r="G196" s="49"/>
      <c r="H196" s="89"/>
      <c r="L196" s="89"/>
      <c r="M196" s="89"/>
    </row>
    <row r="197" spans="1:13">
      <c r="A197" s="78" t="s">
        <v>446</v>
      </c>
      <c r="B197" s="90" t="s">
        <v>142</v>
      </c>
      <c r="C197" s="78">
        <v>0</v>
      </c>
      <c r="E197" s="49"/>
      <c r="F197" s="119">
        <f t="shared" si="19"/>
        <v>0</v>
      </c>
      <c r="G197" s="49"/>
      <c r="H197" s="89"/>
      <c r="L197" s="89"/>
      <c r="M197" s="89"/>
    </row>
    <row r="198" spans="1:13">
      <c r="A198" s="78" t="s">
        <v>447</v>
      </c>
      <c r="B198" s="90" t="s">
        <v>122</v>
      </c>
      <c r="C198" s="78">
        <v>0</v>
      </c>
      <c r="E198" s="49"/>
      <c r="F198" s="119">
        <f t="shared" si="19"/>
        <v>0</v>
      </c>
      <c r="G198" s="49"/>
      <c r="H198" s="89"/>
      <c r="L198" s="89"/>
      <c r="M198" s="89"/>
    </row>
    <row r="199" spans="1:13">
      <c r="A199" s="78" t="s">
        <v>448</v>
      </c>
      <c r="B199" s="90" t="s">
        <v>123</v>
      </c>
      <c r="C199" s="78">
        <v>0</v>
      </c>
      <c r="E199" s="49"/>
      <c r="F199" s="119">
        <f t="shared" si="19"/>
        <v>0</v>
      </c>
      <c r="G199" s="49"/>
      <c r="H199" s="89"/>
      <c r="L199" s="89"/>
      <c r="M199" s="89"/>
    </row>
    <row r="200" spans="1:13">
      <c r="A200" s="78" t="s">
        <v>449</v>
      </c>
      <c r="B200" s="90" t="s">
        <v>124</v>
      </c>
      <c r="C200" s="78">
        <v>0</v>
      </c>
      <c r="E200" s="49"/>
      <c r="F200" s="119">
        <f t="shared" si="19"/>
        <v>0</v>
      </c>
      <c r="G200" s="49"/>
      <c r="H200" s="89"/>
      <c r="L200" s="89"/>
      <c r="M200" s="89"/>
    </row>
    <row r="201" spans="1:13">
      <c r="A201" s="78" t="s">
        <v>450</v>
      </c>
      <c r="B201" s="90" t="s">
        <v>125</v>
      </c>
      <c r="C201" s="78">
        <v>0</v>
      </c>
      <c r="E201" s="49"/>
      <c r="F201" s="119">
        <f t="shared" si="19"/>
        <v>0</v>
      </c>
      <c r="G201" s="49"/>
      <c r="H201" s="89"/>
      <c r="L201" s="89"/>
      <c r="M201" s="89"/>
    </row>
    <row r="202" spans="1:13">
      <c r="A202" s="78" t="s">
        <v>451</v>
      </c>
      <c r="B202" s="90" t="s">
        <v>128</v>
      </c>
      <c r="C202" s="78">
        <v>0</v>
      </c>
      <c r="E202" s="49"/>
      <c r="F202" s="119">
        <f t="shared" si="19"/>
        <v>0</v>
      </c>
      <c r="G202" s="49"/>
      <c r="H202" s="89"/>
      <c r="L202" s="89"/>
      <c r="M202" s="89"/>
    </row>
    <row r="203" spans="1:13">
      <c r="A203" s="78" t="s">
        <v>452</v>
      </c>
      <c r="B203" s="90" t="s">
        <v>126</v>
      </c>
      <c r="C203" s="78">
        <v>0</v>
      </c>
      <c r="E203" s="49"/>
      <c r="F203" s="119">
        <f t="shared" si="19"/>
        <v>0</v>
      </c>
      <c r="G203" s="49"/>
      <c r="H203" s="89"/>
      <c r="L203" s="89"/>
      <c r="M203" s="89"/>
    </row>
    <row r="204" spans="1:13">
      <c r="A204" s="78" t="s">
        <v>453</v>
      </c>
      <c r="B204" s="90" t="s">
        <v>2</v>
      </c>
      <c r="C204" s="78">
        <v>0</v>
      </c>
      <c r="E204" s="49"/>
      <c r="F204" s="119">
        <f t="shared" si="19"/>
        <v>0</v>
      </c>
      <c r="G204" s="49"/>
      <c r="H204" s="89"/>
      <c r="L204" s="89"/>
      <c r="M204" s="89"/>
    </row>
    <row r="205" spans="1:13">
      <c r="A205" s="78" t="s">
        <v>454</v>
      </c>
      <c r="B205" s="55" t="s">
        <v>207</v>
      </c>
      <c r="C205" s="78" t="s">
        <v>55</v>
      </c>
      <c r="E205" s="49"/>
      <c r="F205" s="119"/>
      <c r="G205" s="49"/>
      <c r="H205" s="89"/>
      <c r="L205" s="89"/>
      <c r="M205" s="89"/>
    </row>
    <row r="206" spans="1:13">
      <c r="A206" s="78" t="s">
        <v>455</v>
      </c>
      <c r="B206" s="8" t="s">
        <v>1</v>
      </c>
      <c r="C206" s="112">
        <f>SUM(C191:C204)</f>
        <v>33375.001193835589</v>
      </c>
      <c r="D206" s="90"/>
      <c r="E206" s="49"/>
      <c r="F206" s="120">
        <f>SUM(F191:F204)</f>
        <v>1</v>
      </c>
      <c r="G206" s="49"/>
      <c r="H206" s="89"/>
      <c r="L206" s="89"/>
      <c r="M206" s="89"/>
    </row>
    <row r="207" spans="1:13" hidden="1" outlineLevel="1">
      <c r="A207" s="78" t="s">
        <v>456</v>
      </c>
      <c r="B207" s="64" t="s">
        <v>156</v>
      </c>
      <c r="E207" s="49"/>
      <c r="F207" s="48">
        <f>IF($C$206=0,"",IF(C207="[for completion]","",C207/$C$206))</f>
        <v>0</v>
      </c>
      <c r="G207" s="49"/>
      <c r="H207" s="89"/>
      <c r="L207" s="89"/>
      <c r="M207" s="89"/>
    </row>
    <row r="208" spans="1:13" hidden="1" outlineLevel="1">
      <c r="A208" s="78" t="s">
        <v>457</v>
      </c>
      <c r="B208" s="64" t="s">
        <v>156</v>
      </c>
      <c r="E208" s="49"/>
      <c r="F208" s="48">
        <f t="shared" ref="F208:F213" si="20">IF($C$206=0,"",IF(C208="[for completion]","",C208/$C$206))</f>
        <v>0</v>
      </c>
      <c r="G208" s="49"/>
      <c r="H208" s="89"/>
      <c r="L208" s="89"/>
      <c r="M208" s="89"/>
    </row>
    <row r="209" spans="1:13" hidden="1" outlineLevel="1">
      <c r="A209" s="78" t="s">
        <v>458</v>
      </c>
      <c r="B209" s="64" t="s">
        <v>156</v>
      </c>
      <c r="E209" s="49"/>
      <c r="F209" s="48">
        <f t="shared" si="20"/>
        <v>0</v>
      </c>
      <c r="G209" s="49"/>
      <c r="H209" s="89"/>
      <c r="L209" s="89"/>
      <c r="M209" s="89"/>
    </row>
    <row r="210" spans="1:13" hidden="1" outlineLevel="1">
      <c r="A210" s="78" t="s">
        <v>459</v>
      </c>
      <c r="B210" s="64" t="s">
        <v>156</v>
      </c>
      <c r="E210" s="49"/>
      <c r="F210" s="48">
        <f t="shared" si="20"/>
        <v>0</v>
      </c>
      <c r="G210" s="49"/>
      <c r="H210" s="89"/>
      <c r="L210" s="89"/>
      <c r="M210" s="89"/>
    </row>
    <row r="211" spans="1:13" hidden="1" outlineLevel="1">
      <c r="A211" s="78" t="s">
        <v>460</v>
      </c>
      <c r="B211" s="64" t="s">
        <v>156</v>
      </c>
      <c r="E211" s="49"/>
      <c r="F211" s="48">
        <f t="shared" si="20"/>
        <v>0</v>
      </c>
      <c r="G211" s="49"/>
      <c r="H211" s="89"/>
      <c r="L211" s="89"/>
      <c r="M211" s="89"/>
    </row>
    <row r="212" spans="1:13" hidden="1" outlineLevel="1">
      <c r="A212" s="78" t="s">
        <v>461</v>
      </c>
      <c r="B212" s="64" t="s">
        <v>156</v>
      </c>
      <c r="E212" s="49"/>
      <c r="F212" s="48">
        <f t="shared" si="20"/>
        <v>0</v>
      </c>
      <c r="G212" s="49"/>
      <c r="H212" s="89"/>
      <c r="L212" s="89"/>
      <c r="M212" s="89"/>
    </row>
    <row r="213" spans="1:13" hidden="1" outlineLevel="1">
      <c r="A213" s="78" t="s">
        <v>462</v>
      </c>
      <c r="B213" s="64" t="s">
        <v>156</v>
      </c>
      <c r="E213" s="49"/>
      <c r="F213" s="48">
        <f t="shared" si="20"/>
        <v>0</v>
      </c>
      <c r="G213" s="49"/>
      <c r="H213" s="89"/>
      <c r="L213" s="89"/>
      <c r="M213" s="89"/>
    </row>
    <row r="214" spans="1:13" ht="15" customHeight="1" collapsed="1">
      <c r="A214" s="57"/>
      <c r="B214" s="59" t="s">
        <v>614</v>
      </c>
      <c r="C214" s="57" t="s">
        <v>83</v>
      </c>
      <c r="D214" s="57"/>
      <c r="E214" s="47"/>
      <c r="F214" s="58" t="s">
        <v>147</v>
      </c>
      <c r="G214" s="58" t="s">
        <v>57</v>
      </c>
      <c r="H214" s="89"/>
      <c r="L214" s="89"/>
      <c r="M214" s="89"/>
    </row>
    <row r="215" spans="1:13">
      <c r="A215" s="78" t="s">
        <v>463</v>
      </c>
      <c r="B215" s="7" t="s">
        <v>169</v>
      </c>
      <c r="C215" s="78" t="s">
        <v>55</v>
      </c>
      <c r="E215" s="9"/>
      <c r="F215" s="48" t="str">
        <f>IF($C$218=0,"",IF(C215="[for completion]","",C215/$C$218))</f>
        <v/>
      </c>
      <c r="G215" s="48" t="str">
        <f>IF($C$218=0,"",IF(C215="[for completion]","",C215/$C$218))</f>
        <v/>
      </c>
      <c r="H215" s="89"/>
      <c r="L215" s="89"/>
      <c r="M215" s="89"/>
    </row>
    <row r="216" spans="1:13">
      <c r="A216" s="78" t="s">
        <v>464</v>
      </c>
      <c r="B216" s="7" t="s">
        <v>168</v>
      </c>
      <c r="C216" s="78" t="s">
        <v>55</v>
      </c>
      <c r="E216" s="9"/>
      <c r="F216" s="48" t="str">
        <f t="shared" ref="F216:F225" si="21">IF($C$218=0,"",IF(C216="[for completion]","",C216/$C$218))</f>
        <v/>
      </c>
      <c r="G216" s="48" t="str">
        <f t="shared" ref="G216:G225" si="22">IF($C$218=0,"",IF(C216="[for completion]","",C216/$C$218))</f>
        <v/>
      </c>
      <c r="H216" s="89"/>
      <c r="L216" s="89"/>
      <c r="M216" s="89"/>
    </row>
    <row r="217" spans="1:13">
      <c r="A217" s="78" t="s">
        <v>465</v>
      </c>
      <c r="B217" s="7" t="s">
        <v>2</v>
      </c>
      <c r="C217" s="78" t="s">
        <v>55</v>
      </c>
      <c r="E217" s="9"/>
      <c r="F217" s="48" t="str">
        <f t="shared" si="21"/>
        <v/>
      </c>
      <c r="G217" s="48" t="str">
        <f t="shared" si="22"/>
        <v/>
      </c>
      <c r="H217" s="89"/>
      <c r="L217" s="89"/>
      <c r="M217" s="89"/>
    </row>
    <row r="218" spans="1:13">
      <c r="A218" s="78" t="s">
        <v>466</v>
      </c>
      <c r="B218" s="8" t="s">
        <v>1</v>
      </c>
      <c r="C218" s="78">
        <f>SUM(C215:C217)</f>
        <v>0</v>
      </c>
      <c r="E218" s="9"/>
      <c r="F218" s="56">
        <f>SUM(F215:F217)</f>
        <v>0</v>
      </c>
      <c r="G218" s="56">
        <f>SUM(G215:G217)</f>
        <v>0</v>
      </c>
      <c r="H218" s="89"/>
      <c r="L218" s="89"/>
      <c r="M218" s="89"/>
    </row>
    <row r="219" spans="1:13" hidden="1" outlineLevel="1">
      <c r="A219" s="78" t="s">
        <v>468</v>
      </c>
      <c r="B219" s="64" t="s">
        <v>156</v>
      </c>
      <c r="E219" s="9"/>
      <c r="F219" s="48" t="str">
        <f t="shared" si="21"/>
        <v/>
      </c>
      <c r="G219" s="48" t="str">
        <f t="shared" si="22"/>
        <v/>
      </c>
      <c r="H219" s="89"/>
      <c r="L219" s="89"/>
      <c r="M219" s="89"/>
    </row>
    <row r="220" spans="1:13" hidden="1" outlineLevel="1">
      <c r="A220" s="78" t="s">
        <v>469</v>
      </c>
      <c r="B220" s="64" t="s">
        <v>156</v>
      </c>
      <c r="E220" s="9"/>
      <c r="F220" s="48" t="str">
        <f t="shared" si="21"/>
        <v/>
      </c>
      <c r="G220" s="48" t="str">
        <f t="shared" si="22"/>
        <v/>
      </c>
      <c r="H220" s="89"/>
      <c r="L220" s="89"/>
      <c r="M220" s="89"/>
    </row>
    <row r="221" spans="1:13" hidden="1" outlineLevel="1">
      <c r="A221" s="78" t="s">
        <v>470</v>
      </c>
      <c r="B221" s="64" t="s">
        <v>156</v>
      </c>
      <c r="E221" s="9"/>
      <c r="F221" s="48" t="str">
        <f t="shared" si="21"/>
        <v/>
      </c>
      <c r="G221" s="48" t="str">
        <f t="shared" si="22"/>
        <v/>
      </c>
      <c r="H221" s="89"/>
      <c r="L221" s="89"/>
      <c r="M221" s="89"/>
    </row>
    <row r="222" spans="1:13" hidden="1" outlineLevel="1">
      <c r="A222" s="78" t="s">
        <v>471</v>
      </c>
      <c r="B222" s="64" t="s">
        <v>156</v>
      </c>
      <c r="E222" s="9"/>
      <c r="F222" s="48" t="str">
        <f t="shared" si="21"/>
        <v/>
      </c>
      <c r="G222" s="48" t="str">
        <f t="shared" si="22"/>
        <v/>
      </c>
      <c r="H222" s="89"/>
      <c r="L222" s="89"/>
      <c r="M222" s="89"/>
    </row>
    <row r="223" spans="1:13" hidden="1" outlineLevel="1">
      <c r="A223" s="78" t="s">
        <v>472</v>
      </c>
      <c r="B223" s="64" t="s">
        <v>156</v>
      </c>
      <c r="E223" s="9"/>
      <c r="F223" s="48" t="str">
        <f t="shared" si="21"/>
        <v/>
      </c>
      <c r="G223" s="48" t="str">
        <f t="shared" si="22"/>
        <v/>
      </c>
      <c r="H223" s="89"/>
      <c r="L223" s="89"/>
      <c r="M223" s="89"/>
    </row>
    <row r="224" spans="1:13" hidden="1" outlineLevel="1">
      <c r="A224" s="78" t="s">
        <v>473</v>
      </c>
      <c r="B224" s="64" t="s">
        <v>156</v>
      </c>
      <c r="E224" s="90"/>
      <c r="F224" s="48" t="str">
        <f t="shared" si="21"/>
        <v/>
      </c>
      <c r="G224" s="48" t="str">
        <f t="shared" si="22"/>
        <v/>
      </c>
      <c r="H224" s="89"/>
      <c r="L224" s="89"/>
      <c r="M224" s="89"/>
    </row>
    <row r="225" spans="1:14" hidden="1" outlineLevel="1">
      <c r="A225" s="78" t="s">
        <v>474</v>
      </c>
      <c r="B225" s="64" t="s">
        <v>156</v>
      </c>
      <c r="E225" s="9"/>
      <c r="F225" s="48" t="str">
        <f t="shared" si="21"/>
        <v/>
      </c>
      <c r="G225" s="48" t="str">
        <f t="shared" si="22"/>
        <v/>
      </c>
      <c r="H225" s="89"/>
      <c r="L225" s="89"/>
      <c r="M225" s="89"/>
    </row>
    <row r="226" spans="1:14" ht="15" customHeight="1" collapsed="1">
      <c r="A226" s="57"/>
      <c r="B226" s="59" t="s">
        <v>615</v>
      </c>
      <c r="C226" s="57"/>
      <c r="D226" s="57"/>
      <c r="E226" s="47"/>
      <c r="F226" s="58"/>
      <c r="G226" s="58"/>
      <c r="H226" s="89"/>
      <c r="L226" s="89"/>
      <c r="M226" s="89"/>
    </row>
    <row r="227" spans="1:14">
      <c r="A227" s="78" t="s">
        <v>467</v>
      </c>
      <c r="B227" s="90" t="s">
        <v>44</v>
      </c>
      <c r="C227" s="61" t="s">
        <v>1005</v>
      </c>
      <c r="H227" s="89"/>
      <c r="L227" s="89"/>
      <c r="M227" s="89"/>
    </row>
    <row r="228" spans="1:14" ht="15" customHeight="1">
      <c r="A228" s="57"/>
      <c r="B228" s="59" t="s">
        <v>616</v>
      </c>
      <c r="C228" s="57"/>
      <c r="D228" s="57"/>
      <c r="E228" s="47"/>
      <c r="F228" s="58"/>
      <c r="G228" s="58"/>
      <c r="H228" s="89"/>
      <c r="L228" s="89"/>
      <c r="M228" s="89"/>
    </row>
    <row r="229" spans="1:14">
      <c r="A229" s="78" t="s">
        <v>475</v>
      </c>
      <c r="B229" s="78" t="s">
        <v>252</v>
      </c>
      <c r="C229" s="78" t="s">
        <v>188</v>
      </c>
      <c r="E229" s="90"/>
      <c r="H229" s="89"/>
      <c r="L229" s="89"/>
      <c r="M229" s="89"/>
    </row>
    <row r="230" spans="1:14">
      <c r="A230" s="78" t="s">
        <v>476</v>
      </c>
      <c r="B230" s="83" t="s">
        <v>242</v>
      </c>
      <c r="C230" s="78" t="s">
        <v>1089</v>
      </c>
      <c r="E230" s="90"/>
      <c r="H230" s="89"/>
      <c r="L230" s="89"/>
      <c r="M230" s="89"/>
    </row>
    <row r="231" spans="1:14">
      <c r="A231" s="78" t="s">
        <v>477</v>
      </c>
      <c r="B231" s="83" t="s">
        <v>243</v>
      </c>
      <c r="C231" s="78" t="s">
        <v>1089</v>
      </c>
      <c r="E231" s="90"/>
      <c r="H231" s="89"/>
      <c r="L231" s="89"/>
      <c r="M231" s="89"/>
    </row>
    <row r="232" spans="1:14" hidden="1" outlineLevel="1">
      <c r="A232" s="78" t="s">
        <v>478</v>
      </c>
      <c r="B232" s="79" t="s">
        <v>254</v>
      </c>
      <c r="C232" s="90"/>
      <c r="D232" s="90"/>
      <c r="E232" s="90"/>
      <c r="H232" s="89"/>
      <c r="L232" s="89"/>
      <c r="M232" s="89"/>
    </row>
    <row r="233" spans="1:14" hidden="1" outlineLevel="1">
      <c r="A233" s="78" t="s">
        <v>479</v>
      </c>
      <c r="B233" s="79" t="s">
        <v>253</v>
      </c>
      <c r="C233" s="90"/>
      <c r="D233" s="90"/>
      <c r="E233" s="90"/>
      <c r="H233" s="89"/>
      <c r="L233" s="89"/>
      <c r="M233" s="89"/>
    </row>
    <row r="234" spans="1:14" hidden="1" outlineLevel="1">
      <c r="A234" s="78" t="s">
        <v>480</v>
      </c>
      <c r="B234" s="79" t="s">
        <v>255</v>
      </c>
      <c r="C234" s="90"/>
      <c r="D234" s="90"/>
      <c r="E234" s="90"/>
      <c r="H234" s="89"/>
      <c r="L234" s="89"/>
      <c r="M234" s="89"/>
    </row>
    <row r="235" spans="1:14" hidden="1" outlineLevel="1">
      <c r="A235" s="78" t="s">
        <v>481</v>
      </c>
      <c r="C235" s="90"/>
      <c r="D235" s="90"/>
      <c r="E235" s="90"/>
      <c r="H235" s="89"/>
      <c r="L235" s="89"/>
      <c r="M235" s="89"/>
    </row>
    <row r="236" spans="1:14" hidden="1" outlineLevel="1">
      <c r="A236" s="78" t="s">
        <v>482</v>
      </c>
      <c r="C236" s="90"/>
      <c r="D236" s="90"/>
      <c r="E236" s="90"/>
      <c r="H236" s="89"/>
      <c r="L236" s="89"/>
      <c r="M236" s="89"/>
    </row>
    <row r="237" spans="1:14" hidden="1" outlineLevel="1">
      <c r="A237" s="78" t="s">
        <v>483</v>
      </c>
      <c r="D237" s="73"/>
      <c r="E237" s="73"/>
      <c r="F237" s="73"/>
      <c r="G237" s="73"/>
      <c r="H237" s="89"/>
      <c r="K237" s="62"/>
      <c r="L237" s="62"/>
      <c r="M237" s="62"/>
      <c r="N237" s="62"/>
    </row>
    <row r="238" spans="1:14" hidden="1" outlineLevel="1">
      <c r="A238" s="78" t="s">
        <v>484</v>
      </c>
      <c r="D238" s="73"/>
      <c r="E238" s="73"/>
      <c r="F238" s="73"/>
      <c r="G238" s="73"/>
      <c r="H238" s="89"/>
      <c r="K238" s="62"/>
      <c r="L238" s="62"/>
      <c r="M238" s="62"/>
      <c r="N238" s="62"/>
    </row>
    <row r="239" spans="1:14" hidden="1" outlineLevel="1">
      <c r="A239" s="78" t="s">
        <v>485</v>
      </c>
      <c r="D239" s="73"/>
      <c r="E239" s="73"/>
      <c r="F239" s="73"/>
      <c r="G239" s="73"/>
      <c r="H239" s="89"/>
      <c r="K239" s="62"/>
      <c r="L239" s="62"/>
      <c r="M239" s="62"/>
      <c r="N239" s="62"/>
    </row>
    <row r="240" spans="1:14" hidden="1" outlineLevel="1">
      <c r="A240" s="78" t="s">
        <v>486</v>
      </c>
      <c r="D240" s="73"/>
      <c r="E240" s="73"/>
      <c r="F240" s="73"/>
      <c r="G240" s="73"/>
      <c r="H240" s="89"/>
      <c r="K240" s="62"/>
      <c r="L240" s="62"/>
      <c r="M240" s="62"/>
      <c r="N240" s="62"/>
    </row>
    <row r="241" spans="1:14" hidden="1" outlineLevel="1">
      <c r="A241" s="78" t="s">
        <v>487</v>
      </c>
      <c r="D241" s="73"/>
      <c r="E241" s="73"/>
      <c r="F241" s="73"/>
      <c r="G241" s="73"/>
      <c r="H241" s="89"/>
      <c r="K241" s="62"/>
      <c r="L241" s="62"/>
      <c r="M241" s="62"/>
      <c r="N241" s="62"/>
    </row>
    <row r="242" spans="1:14" hidden="1" outlineLevel="1">
      <c r="A242" s="78" t="s">
        <v>488</v>
      </c>
      <c r="D242" s="73"/>
      <c r="E242" s="73"/>
      <c r="F242" s="73"/>
      <c r="G242" s="73"/>
      <c r="H242" s="89"/>
      <c r="K242" s="62"/>
      <c r="L242" s="62"/>
      <c r="M242" s="62"/>
      <c r="N242" s="62"/>
    </row>
    <row r="243" spans="1:14" hidden="1" outlineLevel="1">
      <c r="A243" s="78" t="s">
        <v>489</v>
      </c>
      <c r="D243" s="73"/>
      <c r="E243" s="73"/>
      <c r="F243" s="73"/>
      <c r="G243" s="73"/>
      <c r="H243" s="89"/>
      <c r="K243" s="62"/>
      <c r="L243" s="62"/>
      <c r="M243" s="62"/>
      <c r="N243" s="62"/>
    </row>
    <row r="244" spans="1:14" hidden="1" outlineLevel="1">
      <c r="A244" s="78" t="s">
        <v>490</v>
      </c>
      <c r="D244" s="73"/>
      <c r="E244" s="73"/>
      <c r="F244" s="73"/>
      <c r="G244" s="73"/>
      <c r="H244" s="89"/>
      <c r="K244" s="62"/>
      <c r="L244" s="62"/>
      <c r="M244" s="62"/>
      <c r="N244" s="62"/>
    </row>
    <row r="245" spans="1:14" hidden="1" outlineLevel="1">
      <c r="A245" s="78" t="s">
        <v>491</v>
      </c>
      <c r="D245" s="73"/>
      <c r="E245" s="73"/>
      <c r="F245" s="73"/>
      <c r="G245" s="73"/>
      <c r="H245" s="89"/>
      <c r="K245" s="62"/>
      <c r="L245" s="62"/>
      <c r="M245" s="62"/>
      <c r="N245" s="62"/>
    </row>
    <row r="246" spans="1:14" hidden="1" outlineLevel="1">
      <c r="A246" s="78" t="s">
        <v>492</v>
      </c>
      <c r="D246" s="73"/>
      <c r="E246" s="73"/>
      <c r="F246" s="73"/>
      <c r="G246" s="73"/>
      <c r="H246" s="89"/>
      <c r="K246" s="62"/>
      <c r="L246" s="62"/>
      <c r="M246" s="62"/>
      <c r="N246" s="62"/>
    </row>
    <row r="247" spans="1:14" hidden="1" outlineLevel="1">
      <c r="A247" s="78" t="s">
        <v>493</v>
      </c>
      <c r="D247" s="73"/>
      <c r="E247" s="73"/>
      <c r="F247" s="73"/>
      <c r="G247" s="73"/>
      <c r="H247" s="89"/>
      <c r="K247" s="62"/>
      <c r="L247" s="62"/>
      <c r="M247" s="62"/>
      <c r="N247" s="62"/>
    </row>
    <row r="248" spans="1:14" hidden="1" outlineLevel="1">
      <c r="A248" s="78" t="s">
        <v>494</v>
      </c>
      <c r="D248" s="73"/>
      <c r="E248" s="73"/>
      <c r="F248" s="73"/>
      <c r="G248" s="73"/>
      <c r="H248" s="89"/>
      <c r="K248" s="62"/>
      <c r="L248" s="62"/>
      <c r="M248" s="62"/>
      <c r="N248" s="62"/>
    </row>
    <row r="249" spans="1:14" hidden="1" outlineLevel="1">
      <c r="A249" s="78" t="s">
        <v>495</v>
      </c>
      <c r="D249" s="73"/>
      <c r="E249" s="73"/>
      <c r="F249" s="73"/>
      <c r="G249" s="73"/>
      <c r="H249" s="89"/>
      <c r="K249" s="62"/>
      <c r="L249" s="62"/>
      <c r="M249" s="62"/>
      <c r="N249" s="62"/>
    </row>
    <row r="250" spans="1:14" hidden="1" outlineLevel="1">
      <c r="A250" s="78" t="s">
        <v>496</v>
      </c>
      <c r="D250" s="73"/>
      <c r="E250" s="73"/>
      <c r="F250" s="73"/>
      <c r="G250" s="73"/>
      <c r="H250" s="89"/>
      <c r="K250" s="62"/>
      <c r="L250" s="62"/>
      <c r="M250" s="62"/>
      <c r="N250" s="62"/>
    </row>
    <row r="251" spans="1:14" hidden="1" outlineLevel="1">
      <c r="A251" s="78" t="s">
        <v>497</v>
      </c>
      <c r="D251" s="73"/>
      <c r="E251" s="73"/>
      <c r="F251" s="73"/>
      <c r="G251" s="73"/>
      <c r="H251" s="89"/>
      <c r="K251" s="62"/>
      <c r="L251" s="62"/>
      <c r="M251" s="62"/>
      <c r="N251" s="62"/>
    </row>
    <row r="252" spans="1:14" hidden="1" outlineLevel="1">
      <c r="A252" s="78" t="s">
        <v>498</v>
      </c>
      <c r="D252" s="73"/>
      <c r="E252" s="73"/>
      <c r="F252" s="73"/>
      <c r="G252" s="73"/>
      <c r="H252" s="89"/>
      <c r="K252" s="62"/>
      <c r="L252" s="62"/>
      <c r="M252" s="62"/>
      <c r="N252" s="62"/>
    </row>
    <row r="253" spans="1:14" hidden="1" outlineLevel="1">
      <c r="A253" s="78" t="s">
        <v>499</v>
      </c>
      <c r="D253" s="73"/>
      <c r="E253" s="73"/>
      <c r="F253" s="73"/>
      <c r="G253" s="73"/>
      <c r="H253" s="89"/>
      <c r="K253" s="62"/>
      <c r="L253" s="62"/>
      <c r="M253" s="62"/>
      <c r="N253" s="62"/>
    </row>
    <row r="254" spans="1:14" hidden="1" outlineLevel="1">
      <c r="A254" s="78" t="s">
        <v>500</v>
      </c>
      <c r="D254" s="73"/>
      <c r="E254" s="73"/>
      <c r="F254" s="73"/>
      <c r="G254" s="73"/>
      <c r="H254" s="89"/>
      <c r="K254" s="62"/>
      <c r="L254" s="62"/>
      <c r="M254" s="62"/>
      <c r="N254" s="62"/>
    </row>
    <row r="255" spans="1:14" hidden="1" outlineLevel="1">
      <c r="A255" s="78" t="s">
        <v>501</v>
      </c>
      <c r="D255" s="73"/>
      <c r="E255" s="73"/>
      <c r="F255" s="73"/>
      <c r="G255" s="73"/>
      <c r="H255" s="89"/>
      <c r="K255" s="62"/>
      <c r="L255" s="62"/>
      <c r="M255" s="62"/>
      <c r="N255" s="62"/>
    </row>
    <row r="256" spans="1:14" hidden="1" outlineLevel="1">
      <c r="A256" s="78" t="s">
        <v>502</v>
      </c>
      <c r="D256" s="73"/>
      <c r="E256" s="73"/>
      <c r="F256" s="73"/>
      <c r="G256" s="73"/>
      <c r="H256" s="89"/>
      <c r="K256" s="62"/>
      <c r="L256" s="62"/>
      <c r="M256" s="62"/>
      <c r="N256" s="62"/>
    </row>
    <row r="257" spans="1:14" hidden="1" outlineLevel="1">
      <c r="A257" s="78" t="s">
        <v>503</v>
      </c>
      <c r="D257" s="73"/>
      <c r="E257" s="73"/>
      <c r="F257" s="73"/>
      <c r="G257" s="73"/>
      <c r="H257" s="89"/>
      <c r="K257" s="62"/>
      <c r="L257" s="62"/>
      <c r="M257" s="62"/>
      <c r="N257" s="62"/>
    </row>
    <row r="258" spans="1:14" hidden="1" outlineLevel="1">
      <c r="A258" s="78" t="s">
        <v>504</v>
      </c>
      <c r="D258" s="73"/>
      <c r="E258" s="73"/>
      <c r="F258" s="73"/>
      <c r="G258" s="73"/>
      <c r="H258" s="89"/>
      <c r="K258" s="62"/>
      <c r="L258" s="62"/>
      <c r="M258" s="62"/>
      <c r="N258" s="62"/>
    </row>
    <row r="259" spans="1:14" hidden="1" outlineLevel="1">
      <c r="A259" s="78" t="s">
        <v>505</v>
      </c>
      <c r="D259" s="73"/>
      <c r="E259" s="73"/>
      <c r="F259" s="73"/>
      <c r="G259" s="73"/>
      <c r="H259" s="89"/>
      <c r="K259" s="62"/>
      <c r="L259" s="62"/>
      <c r="M259" s="62"/>
      <c r="N259" s="62"/>
    </row>
    <row r="260" spans="1:14" hidden="1" outlineLevel="1">
      <c r="A260" s="78" t="s">
        <v>506</v>
      </c>
      <c r="D260" s="73"/>
      <c r="E260" s="73"/>
      <c r="F260" s="73"/>
      <c r="G260" s="73"/>
      <c r="H260" s="89"/>
      <c r="K260" s="62"/>
      <c r="L260" s="62"/>
      <c r="M260" s="62"/>
      <c r="N260" s="62"/>
    </row>
    <row r="261" spans="1:14" hidden="1" outlineLevel="1">
      <c r="A261" s="78" t="s">
        <v>507</v>
      </c>
      <c r="D261" s="73"/>
      <c r="E261" s="73"/>
      <c r="F261" s="73"/>
      <c r="G261" s="73"/>
      <c r="H261" s="89"/>
      <c r="K261" s="62"/>
      <c r="L261" s="62"/>
      <c r="M261" s="62"/>
      <c r="N261" s="62"/>
    </row>
    <row r="262" spans="1:14" hidden="1" outlineLevel="1">
      <c r="A262" s="78" t="s">
        <v>508</v>
      </c>
      <c r="D262" s="73"/>
      <c r="E262" s="73"/>
      <c r="F262" s="73"/>
      <c r="G262" s="73"/>
      <c r="H262" s="89"/>
      <c r="K262" s="62"/>
      <c r="L262" s="62"/>
      <c r="M262" s="62"/>
      <c r="N262" s="62"/>
    </row>
    <row r="263" spans="1:14" hidden="1" outlineLevel="1">
      <c r="A263" s="78" t="s">
        <v>509</v>
      </c>
      <c r="D263" s="73"/>
      <c r="E263" s="73"/>
      <c r="F263" s="73"/>
      <c r="G263" s="73"/>
      <c r="H263" s="89"/>
      <c r="K263" s="62"/>
      <c r="L263" s="62"/>
      <c r="M263" s="62"/>
      <c r="N263" s="62"/>
    </row>
    <row r="264" spans="1:14" hidden="1" outlineLevel="1">
      <c r="A264" s="78" t="s">
        <v>510</v>
      </c>
      <c r="D264" s="73"/>
      <c r="E264" s="73"/>
      <c r="F264" s="73"/>
      <c r="G264" s="73"/>
      <c r="H264" s="89"/>
      <c r="K264" s="62"/>
      <c r="L264" s="62"/>
      <c r="M264" s="62"/>
      <c r="N264" s="62"/>
    </row>
    <row r="265" spans="1:14" hidden="1" outlineLevel="1">
      <c r="A265" s="78" t="s">
        <v>511</v>
      </c>
      <c r="D265" s="73"/>
      <c r="E265" s="73"/>
      <c r="F265" s="73"/>
      <c r="G265" s="73"/>
      <c r="H265" s="89"/>
      <c r="K265" s="62"/>
      <c r="L265" s="62"/>
      <c r="M265" s="62"/>
      <c r="N265" s="62"/>
    </row>
    <row r="266" spans="1:14" hidden="1" outlineLevel="1">
      <c r="A266" s="78" t="s">
        <v>512</v>
      </c>
      <c r="D266" s="73"/>
      <c r="E266" s="73"/>
      <c r="F266" s="73"/>
      <c r="G266" s="73"/>
      <c r="H266" s="89"/>
      <c r="K266" s="62"/>
      <c r="L266" s="62"/>
      <c r="M266" s="62"/>
      <c r="N266" s="62"/>
    </row>
    <row r="267" spans="1:14" hidden="1" outlineLevel="1">
      <c r="A267" s="78" t="s">
        <v>513</v>
      </c>
      <c r="D267" s="73"/>
      <c r="E267" s="73"/>
      <c r="F267" s="73"/>
      <c r="G267" s="73"/>
      <c r="H267" s="89"/>
      <c r="K267" s="62"/>
      <c r="L267" s="62"/>
      <c r="M267" s="62"/>
      <c r="N267" s="62"/>
    </row>
    <row r="268" spans="1:14" hidden="1" outlineLevel="1">
      <c r="A268" s="78" t="s">
        <v>514</v>
      </c>
      <c r="D268" s="73"/>
      <c r="E268" s="73"/>
      <c r="F268" s="73"/>
      <c r="G268" s="73"/>
      <c r="H268" s="89"/>
      <c r="K268" s="62"/>
      <c r="L268" s="62"/>
      <c r="M268" s="62"/>
      <c r="N268" s="62"/>
    </row>
    <row r="269" spans="1:14" hidden="1" outlineLevel="1">
      <c r="A269" s="78" t="s">
        <v>515</v>
      </c>
      <c r="D269" s="73"/>
      <c r="E269" s="73"/>
      <c r="F269" s="73"/>
      <c r="G269" s="73"/>
      <c r="H269" s="89"/>
      <c r="K269" s="62"/>
      <c r="L269" s="62"/>
      <c r="M269" s="62"/>
      <c r="N269" s="62"/>
    </row>
    <row r="270" spans="1:14" hidden="1" outlineLevel="1">
      <c r="A270" s="78" t="s">
        <v>516</v>
      </c>
      <c r="D270" s="73"/>
      <c r="E270" s="73"/>
      <c r="F270" s="73"/>
      <c r="G270" s="73"/>
      <c r="H270" s="89"/>
      <c r="K270" s="62"/>
      <c r="L270" s="62"/>
      <c r="M270" s="62"/>
      <c r="N270" s="62"/>
    </row>
    <row r="271" spans="1:14" hidden="1" outlineLevel="1">
      <c r="A271" s="78" t="s">
        <v>517</v>
      </c>
      <c r="D271" s="73"/>
      <c r="E271" s="73"/>
      <c r="F271" s="73"/>
      <c r="G271" s="73"/>
      <c r="H271" s="89"/>
      <c r="K271" s="62"/>
      <c r="L271" s="62"/>
      <c r="M271" s="62"/>
      <c r="N271" s="62"/>
    </row>
    <row r="272" spans="1:14" hidden="1" outlineLevel="1">
      <c r="A272" s="78" t="s">
        <v>518</v>
      </c>
      <c r="D272" s="73"/>
      <c r="E272" s="73"/>
      <c r="F272" s="73"/>
      <c r="G272" s="73"/>
      <c r="H272" s="89"/>
      <c r="K272" s="62"/>
      <c r="L272" s="62"/>
      <c r="M272" s="62"/>
      <c r="N272" s="62"/>
    </row>
    <row r="273" spans="1:14" hidden="1" outlineLevel="1">
      <c r="A273" s="78" t="s">
        <v>519</v>
      </c>
      <c r="D273" s="73"/>
      <c r="E273" s="73"/>
      <c r="F273" s="73"/>
      <c r="G273" s="73"/>
      <c r="H273" s="89"/>
      <c r="K273" s="62"/>
      <c r="L273" s="62"/>
      <c r="M273" s="62"/>
      <c r="N273" s="62"/>
    </row>
    <row r="274" spans="1:14" hidden="1" outlineLevel="1">
      <c r="A274" s="78" t="s">
        <v>520</v>
      </c>
      <c r="D274" s="73"/>
      <c r="E274" s="73"/>
      <c r="F274" s="73"/>
      <c r="G274" s="73"/>
      <c r="H274" s="89"/>
      <c r="K274" s="62"/>
      <c r="L274" s="62"/>
      <c r="M274" s="62"/>
      <c r="N274" s="62"/>
    </row>
    <row r="275" spans="1:14" hidden="1" outlineLevel="1">
      <c r="A275" s="78" t="s">
        <v>521</v>
      </c>
      <c r="D275" s="73"/>
      <c r="E275" s="73"/>
      <c r="F275" s="73"/>
      <c r="G275" s="73"/>
      <c r="H275" s="89"/>
      <c r="K275" s="62"/>
      <c r="L275" s="62"/>
      <c r="M275" s="62"/>
      <c r="N275" s="62"/>
    </row>
    <row r="276" spans="1:14" hidden="1" outlineLevel="1">
      <c r="A276" s="78" t="s">
        <v>522</v>
      </c>
      <c r="D276" s="73"/>
      <c r="E276" s="73"/>
      <c r="F276" s="73"/>
      <c r="G276" s="73"/>
      <c r="H276" s="89"/>
      <c r="K276" s="62"/>
      <c r="L276" s="62"/>
      <c r="M276" s="62"/>
      <c r="N276" s="62"/>
    </row>
    <row r="277" spans="1:14" hidden="1" outlineLevel="1">
      <c r="A277" s="78" t="s">
        <v>523</v>
      </c>
      <c r="D277" s="73"/>
      <c r="E277" s="73"/>
      <c r="F277" s="73"/>
      <c r="G277" s="73"/>
      <c r="H277" s="89"/>
      <c r="K277" s="62"/>
      <c r="L277" s="62"/>
      <c r="M277" s="62"/>
      <c r="N277" s="62"/>
    </row>
    <row r="278" spans="1:14" hidden="1" outlineLevel="1">
      <c r="A278" s="78" t="s">
        <v>524</v>
      </c>
      <c r="D278" s="73"/>
      <c r="E278" s="73"/>
      <c r="F278" s="73"/>
      <c r="G278" s="73"/>
      <c r="H278" s="89"/>
      <c r="K278" s="62"/>
      <c r="L278" s="62"/>
      <c r="M278" s="62"/>
      <c r="N278" s="62"/>
    </row>
    <row r="279" spans="1:14" hidden="1" outlineLevel="1">
      <c r="A279" s="78" t="s">
        <v>525</v>
      </c>
      <c r="D279" s="73"/>
      <c r="E279" s="73"/>
      <c r="F279" s="73"/>
      <c r="G279" s="73"/>
      <c r="H279" s="89"/>
      <c r="K279" s="62"/>
      <c r="L279" s="62"/>
      <c r="M279" s="62"/>
      <c r="N279" s="62"/>
    </row>
    <row r="280" spans="1:14" hidden="1" outlineLevel="1">
      <c r="A280" s="78" t="s">
        <v>526</v>
      </c>
      <c r="D280" s="73"/>
      <c r="E280" s="73"/>
      <c r="F280" s="73"/>
      <c r="G280" s="73"/>
      <c r="H280" s="89"/>
      <c r="K280" s="62"/>
      <c r="L280" s="62"/>
      <c r="M280" s="62"/>
      <c r="N280" s="62"/>
    </row>
    <row r="281" spans="1:14" hidden="1" outlineLevel="1">
      <c r="A281" s="78" t="s">
        <v>527</v>
      </c>
      <c r="D281" s="73"/>
      <c r="E281" s="73"/>
      <c r="F281" s="73"/>
      <c r="G281" s="73"/>
      <c r="H281" s="89"/>
      <c r="K281" s="62"/>
      <c r="L281" s="62"/>
      <c r="M281" s="62"/>
      <c r="N281" s="62"/>
    </row>
    <row r="282" spans="1:14" hidden="1" outlineLevel="1">
      <c r="A282" s="78" t="s">
        <v>528</v>
      </c>
      <c r="D282" s="73"/>
      <c r="E282" s="73"/>
      <c r="F282" s="73"/>
      <c r="G282" s="73"/>
      <c r="H282" s="89"/>
      <c r="K282" s="62"/>
      <c r="L282" s="62"/>
      <c r="M282" s="62"/>
      <c r="N282" s="62"/>
    </row>
    <row r="283" spans="1:14" ht="37.5" collapsed="1">
      <c r="A283" s="18"/>
      <c r="B283" s="18" t="s">
        <v>216</v>
      </c>
      <c r="C283" s="18" t="s">
        <v>75</v>
      </c>
      <c r="D283" s="18" t="s">
        <v>75</v>
      </c>
      <c r="E283" s="18"/>
      <c r="F283" s="15"/>
      <c r="G283" s="16"/>
      <c r="H283" s="89"/>
      <c r="I283" s="60"/>
      <c r="J283" s="60"/>
      <c r="K283" s="60"/>
      <c r="L283" s="60"/>
      <c r="M283" s="3"/>
    </row>
    <row r="284" spans="1:14" ht="18.75">
      <c r="A284" s="84" t="s">
        <v>244</v>
      </c>
      <c r="B284" s="85"/>
      <c r="C284" s="85"/>
      <c r="D284" s="85"/>
      <c r="E284" s="85"/>
      <c r="F284" s="86"/>
      <c r="G284" s="85"/>
      <c r="H284" s="89"/>
      <c r="I284" s="60"/>
      <c r="J284" s="60"/>
      <c r="K284" s="60"/>
      <c r="L284" s="60"/>
      <c r="M284" s="3"/>
    </row>
    <row r="285" spans="1:14" ht="18.75">
      <c r="A285" s="84" t="s">
        <v>245</v>
      </c>
      <c r="B285" s="85"/>
      <c r="C285" s="85"/>
      <c r="D285" s="85"/>
      <c r="E285" s="85"/>
      <c r="F285" s="86"/>
      <c r="G285" s="85"/>
      <c r="H285" s="89"/>
      <c r="I285" s="60"/>
      <c r="J285" s="60"/>
      <c r="K285" s="60"/>
      <c r="L285" s="60"/>
      <c r="M285" s="3"/>
    </row>
    <row r="286" spans="1:14">
      <c r="A286" s="78" t="s">
        <v>529</v>
      </c>
      <c r="B286" s="79" t="s">
        <v>67</v>
      </c>
      <c r="C286" s="211">
        <f>ROW(B38)</f>
        <v>38</v>
      </c>
      <c r="E286" s="56"/>
      <c r="F286" s="56"/>
      <c r="G286" s="56"/>
      <c r="H286" s="89"/>
      <c r="I286" s="79"/>
      <c r="J286" s="211"/>
      <c r="L286" s="56"/>
      <c r="M286" s="56"/>
      <c r="N286" s="56"/>
    </row>
    <row r="287" spans="1:14">
      <c r="A287" s="78" t="s">
        <v>530</v>
      </c>
      <c r="B287" s="79" t="s">
        <v>68</v>
      </c>
      <c r="C287" s="211">
        <f>ROW(B39)</f>
        <v>39</v>
      </c>
      <c r="E287" s="56"/>
      <c r="F287" s="56"/>
      <c r="H287" s="89"/>
      <c r="I287" s="79"/>
      <c r="J287" s="211"/>
      <c r="L287" s="56"/>
      <c r="M287" s="56"/>
    </row>
    <row r="288" spans="1:14">
      <c r="A288" s="78" t="s">
        <v>531</v>
      </c>
      <c r="B288" s="79" t="s">
        <v>47</v>
      </c>
      <c r="C288" s="211" t="str">
        <f>ROW('[1]B1. HTT Mortgage Assets'!B43)&amp; " for Mortgage Assets"</f>
        <v>43 for Mortgage Assets</v>
      </c>
      <c r="D288" s="211"/>
      <c r="E288" s="39"/>
      <c r="F288" s="56"/>
      <c r="G288" s="39"/>
      <c r="H288" s="89"/>
      <c r="I288" s="79"/>
      <c r="J288" s="211"/>
      <c r="K288" s="211"/>
      <c r="L288" s="39"/>
      <c r="M288" s="56"/>
      <c r="N288" s="39"/>
    </row>
    <row r="289" spans="1:14">
      <c r="A289" s="78" t="s">
        <v>532</v>
      </c>
      <c r="B289" s="79" t="s">
        <v>69</v>
      </c>
      <c r="C289" s="211">
        <f>ROW(B52)</f>
        <v>52</v>
      </c>
      <c r="H289" s="89"/>
      <c r="I289" s="79"/>
      <c r="J289" s="211"/>
    </row>
    <row r="290" spans="1:14">
      <c r="A290" s="78" t="s">
        <v>533</v>
      </c>
      <c r="B290" s="79" t="s">
        <v>70</v>
      </c>
      <c r="C290" s="215" t="str">
        <f>ROW('[1]B1. HTT Mortgage Assets'!B167)&amp;" for Residential Mortgage Assets"</f>
        <v>167 for Residential Mortgage Assets</v>
      </c>
      <c r="D290" s="211"/>
      <c r="E290" s="39"/>
      <c r="F290" s="211"/>
      <c r="G290" s="39"/>
      <c r="H290" s="89"/>
      <c r="I290" s="79"/>
      <c r="J290" s="62"/>
      <c r="K290" s="211"/>
      <c r="L290" s="39"/>
      <c r="N290" s="39"/>
    </row>
    <row r="291" spans="1:14">
      <c r="A291" s="78" t="s">
        <v>534</v>
      </c>
      <c r="B291" s="79" t="s">
        <v>274</v>
      </c>
      <c r="C291" s="211" t="str">
        <f>ROW('[1]B1. HTT Mortgage Assets'!B130)&amp;" for Mortgage Assets"</f>
        <v>130 for Mortgage Assets</v>
      </c>
      <c r="D291" s="211"/>
      <c r="F291" s="211"/>
      <c r="H291" s="89"/>
      <c r="I291" s="79"/>
      <c r="M291" s="39"/>
    </row>
    <row r="292" spans="1:14">
      <c r="A292" s="78" t="s">
        <v>535</v>
      </c>
      <c r="B292" s="79" t="s">
        <v>275</v>
      </c>
      <c r="C292" s="211">
        <f>ROW(B109)</f>
        <v>109</v>
      </c>
      <c r="F292" s="39"/>
      <c r="H292" s="89"/>
      <c r="I292" s="79"/>
      <c r="J292" s="211"/>
      <c r="M292" s="39"/>
    </row>
    <row r="293" spans="1:14">
      <c r="A293" s="78" t="s">
        <v>536</v>
      </c>
      <c r="B293" s="79" t="s">
        <v>71</v>
      </c>
      <c r="C293" s="211">
        <f>ROW(B161)</f>
        <v>161</v>
      </c>
      <c r="E293" s="39"/>
      <c r="F293" s="39"/>
      <c r="H293" s="89"/>
      <c r="I293" s="79"/>
      <c r="J293" s="211"/>
      <c r="L293" s="39"/>
      <c r="M293" s="39"/>
    </row>
    <row r="294" spans="1:14">
      <c r="A294" s="78" t="s">
        <v>537</v>
      </c>
      <c r="B294" s="79" t="s">
        <v>72</v>
      </c>
      <c r="C294" s="211">
        <f>ROW(B135)</f>
        <v>135</v>
      </c>
      <c r="E294" s="39"/>
      <c r="F294" s="39"/>
      <c r="H294" s="89"/>
      <c r="I294" s="79"/>
      <c r="J294" s="211"/>
      <c r="L294" s="39"/>
      <c r="M294" s="39"/>
    </row>
    <row r="295" spans="1:14" ht="30">
      <c r="A295" s="78" t="s">
        <v>538</v>
      </c>
      <c r="B295" s="78" t="s">
        <v>235</v>
      </c>
      <c r="C295" s="211" t="str">
        <f>ROW('[2]C. HTT Harmonised Glossary'!B17)&amp;" for Harmonised Glossary"</f>
        <v>17 for Harmonised Glossary</v>
      </c>
      <c r="E295" s="39"/>
      <c r="H295" s="89"/>
      <c r="J295" s="211"/>
      <c r="L295" s="39"/>
    </row>
    <row r="296" spans="1:14">
      <c r="A296" s="78" t="s">
        <v>539</v>
      </c>
      <c r="B296" s="79" t="s">
        <v>73</v>
      </c>
      <c r="C296" s="211">
        <f>ROW(B65)</f>
        <v>65</v>
      </c>
      <c r="E296" s="39"/>
      <c r="H296" s="89"/>
      <c r="I296" s="79"/>
      <c r="J296" s="211"/>
      <c r="L296" s="39"/>
    </row>
    <row r="297" spans="1:14">
      <c r="A297" s="78" t="s">
        <v>540</v>
      </c>
      <c r="B297" s="79" t="s">
        <v>74</v>
      </c>
      <c r="C297" s="211">
        <f>ROW(B87)</f>
        <v>87</v>
      </c>
      <c r="E297" s="39"/>
      <c r="H297" s="89"/>
      <c r="I297" s="79"/>
      <c r="J297" s="211"/>
      <c r="L297" s="39"/>
    </row>
    <row r="298" spans="1:14">
      <c r="A298" s="78" t="s">
        <v>541</v>
      </c>
      <c r="B298" s="79" t="s">
        <v>48</v>
      </c>
      <c r="C298" s="211" t="str">
        <f>ROW('[1]B1. HTT Mortgage Assets'!B160)&amp; " for Mortgage Assets"</f>
        <v>160 for Mortgage Assets</v>
      </c>
      <c r="D298" s="211"/>
      <c r="E298" s="39"/>
      <c r="H298" s="89"/>
      <c r="I298" s="79"/>
      <c r="J298" s="211"/>
      <c r="K298" s="211"/>
      <c r="L298" s="39"/>
    </row>
    <row r="299" spans="1:14" hidden="1" outlineLevel="1">
      <c r="A299" s="78" t="s">
        <v>542</v>
      </c>
      <c r="B299" s="79"/>
      <c r="C299" s="211"/>
      <c r="D299" s="211"/>
      <c r="E299" s="39"/>
      <c r="H299" s="89"/>
      <c r="I299" s="79"/>
      <c r="J299" s="211"/>
      <c r="K299" s="211"/>
      <c r="L299" s="39"/>
    </row>
    <row r="300" spans="1:14" hidden="1" outlineLevel="1">
      <c r="A300" s="78" t="s">
        <v>543</v>
      </c>
      <c r="B300" s="79"/>
      <c r="C300" s="211"/>
      <c r="D300" s="211"/>
      <c r="E300" s="39"/>
      <c r="H300" s="89"/>
      <c r="I300" s="79"/>
      <c r="J300" s="211"/>
      <c r="K300" s="211"/>
      <c r="L300" s="39"/>
    </row>
    <row r="301" spans="1:14" hidden="1" outlineLevel="1">
      <c r="A301" s="78" t="s">
        <v>544</v>
      </c>
      <c r="B301" s="79"/>
      <c r="C301" s="211"/>
      <c r="D301" s="211"/>
      <c r="E301" s="39"/>
      <c r="H301" s="89"/>
      <c r="I301" s="79"/>
      <c r="J301" s="211"/>
      <c r="K301" s="211"/>
      <c r="L301" s="39"/>
    </row>
    <row r="302" spans="1:14" hidden="1" outlineLevel="1">
      <c r="A302" s="78" t="s">
        <v>545</v>
      </c>
      <c r="B302" s="79"/>
      <c r="C302" s="211"/>
      <c r="D302" s="211"/>
      <c r="E302" s="39"/>
      <c r="H302" s="89"/>
      <c r="I302" s="79"/>
      <c r="J302" s="211"/>
      <c r="K302" s="211"/>
      <c r="L302" s="39"/>
    </row>
    <row r="303" spans="1:14" hidden="1" outlineLevel="1">
      <c r="A303" s="78" t="s">
        <v>546</v>
      </c>
      <c r="B303" s="79"/>
      <c r="C303" s="211"/>
      <c r="D303" s="211"/>
      <c r="E303" s="39"/>
      <c r="H303" s="89"/>
      <c r="I303" s="79"/>
      <c r="J303" s="211"/>
      <c r="K303" s="211"/>
      <c r="L303" s="39"/>
    </row>
    <row r="304" spans="1:14" hidden="1" outlineLevel="1">
      <c r="A304" s="78" t="s">
        <v>547</v>
      </c>
      <c r="B304" s="79"/>
      <c r="C304" s="211"/>
      <c r="D304" s="211"/>
      <c r="E304" s="39"/>
      <c r="H304" s="89"/>
      <c r="I304" s="79"/>
      <c r="J304" s="211"/>
      <c r="K304" s="211"/>
      <c r="L304" s="39"/>
    </row>
    <row r="305" spans="1:13" hidden="1" outlineLevel="1">
      <c r="A305" s="78" t="s">
        <v>548</v>
      </c>
      <c r="B305" s="79"/>
      <c r="C305" s="211"/>
      <c r="D305" s="211"/>
      <c r="E305" s="39"/>
      <c r="H305" s="89"/>
      <c r="I305" s="79"/>
      <c r="J305" s="211"/>
      <c r="K305" s="211"/>
      <c r="L305" s="39"/>
    </row>
    <row r="306" spans="1:13" hidden="1" outlineLevel="1">
      <c r="A306" s="78" t="s">
        <v>549</v>
      </c>
      <c r="B306" s="79"/>
      <c r="C306" s="211"/>
      <c r="D306" s="211"/>
      <c r="E306" s="39"/>
      <c r="H306" s="89"/>
      <c r="I306" s="79"/>
      <c r="J306" s="211"/>
      <c r="K306" s="211"/>
      <c r="L306" s="39"/>
    </row>
    <row r="307" spans="1:13" hidden="1" outlineLevel="1">
      <c r="A307" s="78" t="s">
        <v>550</v>
      </c>
      <c r="B307" s="79"/>
      <c r="C307" s="211"/>
      <c r="D307" s="211"/>
      <c r="E307" s="39"/>
      <c r="H307" s="89"/>
      <c r="I307" s="79"/>
      <c r="J307" s="211"/>
      <c r="K307" s="211"/>
      <c r="L307" s="39"/>
    </row>
    <row r="308" spans="1:13" hidden="1" outlineLevel="1">
      <c r="A308" s="78" t="s">
        <v>551</v>
      </c>
      <c r="H308" s="89"/>
    </row>
    <row r="309" spans="1:13" ht="37.5" collapsed="1">
      <c r="A309" s="15"/>
      <c r="B309" s="18" t="s">
        <v>218</v>
      </c>
      <c r="C309" s="15"/>
      <c r="D309" s="15"/>
      <c r="E309" s="15"/>
      <c r="F309" s="15"/>
      <c r="G309" s="16"/>
      <c r="H309" s="89"/>
      <c r="I309" s="60"/>
      <c r="J309" s="3"/>
      <c r="K309" s="3"/>
      <c r="L309" s="3"/>
      <c r="M309" s="3"/>
    </row>
    <row r="310" spans="1:13">
      <c r="A310" s="78" t="s">
        <v>552</v>
      </c>
      <c r="B310" s="68" t="s">
        <v>132</v>
      </c>
      <c r="C310" s="211">
        <f>ROW(B171)</f>
        <v>171</v>
      </c>
      <c r="H310" s="89"/>
      <c r="I310" s="68"/>
      <c r="J310" s="211"/>
    </row>
    <row r="311" spans="1:13" hidden="1" outlineLevel="1">
      <c r="A311" s="78" t="s">
        <v>553</v>
      </c>
      <c r="B311" s="68"/>
      <c r="C311" s="211"/>
      <c r="H311" s="89"/>
      <c r="I311" s="68"/>
      <c r="J311" s="211"/>
    </row>
    <row r="312" spans="1:13" hidden="1" outlineLevel="1">
      <c r="A312" s="78" t="s">
        <v>554</v>
      </c>
      <c r="B312" s="68"/>
      <c r="C312" s="211"/>
      <c r="H312" s="89"/>
      <c r="I312" s="68"/>
      <c r="J312" s="211"/>
    </row>
    <row r="313" spans="1:13" hidden="1" outlineLevel="1">
      <c r="A313" s="78" t="s">
        <v>555</v>
      </c>
      <c r="B313" s="68"/>
      <c r="C313" s="211"/>
      <c r="H313" s="89"/>
      <c r="I313" s="68"/>
      <c r="J313" s="211"/>
    </row>
    <row r="314" spans="1:13" hidden="1" outlineLevel="1">
      <c r="A314" s="78" t="s">
        <v>556</v>
      </c>
      <c r="B314" s="68"/>
      <c r="C314" s="211"/>
      <c r="H314" s="89"/>
      <c r="I314" s="68"/>
      <c r="J314" s="211"/>
    </row>
    <row r="315" spans="1:13" hidden="1" outlineLevel="1">
      <c r="A315" s="78" t="s">
        <v>557</v>
      </c>
      <c r="B315" s="68"/>
      <c r="C315" s="211"/>
      <c r="H315" s="89"/>
      <c r="I315" s="68"/>
      <c r="J315" s="211"/>
    </row>
    <row r="316" spans="1:13" hidden="1" outlineLevel="1">
      <c r="A316" s="78" t="s">
        <v>558</v>
      </c>
      <c r="B316" s="68"/>
      <c r="C316" s="211"/>
      <c r="H316" s="89"/>
      <c r="I316" s="68"/>
      <c r="J316" s="211"/>
    </row>
    <row r="317" spans="1:13" ht="18.75" collapsed="1">
      <c r="A317" s="15"/>
      <c r="B317" s="18" t="s">
        <v>219</v>
      </c>
      <c r="C317" s="15"/>
      <c r="D317" s="15"/>
      <c r="E317" s="15"/>
      <c r="F317" s="15"/>
      <c r="G317" s="16"/>
      <c r="H317" s="89"/>
      <c r="I317" s="60"/>
      <c r="J317" s="3"/>
      <c r="K317" s="3"/>
      <c r="L317" s="3"/>
      <c r="M317" s="3"/>
    </row>
    <row r="318" spans="1:13" ht="15" hidden="1" customHeight="1" outlineLevel="1">
      <c r="A318" s="57"/>
      <c r="B318" s="59" t="s">
        <v>617</v>
      </c>
      <c r="C318" s="57"/>
      <c r="D318" s="57"/>
      <c r="E318" s="47"/>
      <c r="F318" s="58"/>
      <c r="G318" s="58"/>
      <c r="H318" s="89"/>
      <c r="L318" s="89"/>
      <c r="M318" s="89"/>
    </row>
    <row r="319" spans="1:13" hidden="1" outlineLevel="1">
      <c r="A319" s="78" t="s">
        <v>559</v>
      </c>
      <c r="B319" s="79" t="s">
        <v>258</v>
      </c>
      <c r="C319" s="79"/>
      <c r="H319" s="89"/>
    </row>
    <row r="320" spans="1:13" hidden="1" outlineLevel="1">
      <c r="A320" s="78" t="s">
        <v>560</v>
      </c>
      <c r="B320" s="79" t="s">
        <v>259</v>
      </c>
      <c r="C320" s="79"/>
      <c r="H320" s="89"/>
    </row>
    <row r="321" spans="1:8" hidden="1" outlineLevel="1">
      <c r="A321" s="78" t="s">
        <v>561</v>
      </c>
      <c r="B321" s="79" t="s">
        <v>195</v>
      </c>
      <c r="C321" s="79"/>
      <c r="H321" s="89"/>
    </row>
    <row r="322" spans="1:8" hidden="1" outlineLevel="1">
      <c r="A322" s="78" t="s">
        <v>562</v>
      </c>
      <c r="B322" s="79" t="s">
        <v>196</v>
      </c>
      <c r="H322" s="89"/>
    </row>
    <row r="323" spans="1:8" hidden="1" outlineLevel="1">
      <c r="A323" s="78" t="s">
        <v>563</v>
      </c>
      <c r="B323" s="79" t="s">
        <v>202</v>
      </c>
      <c r="H323" s="89"/>
    </row>
    <row r="324" spans="1:8" hidden="1" outlineLevel="1">
      <c r="A324" s="78" t="s">
        <v>564</v>
      </c>
      <c r="B324" s="79" t="s">
        <v>197</v>
      </c>
      <c r="H324" s="89"/>
    </row>
    <row r="325" spans="1:8" hidden="1" outlineLevel="1">
      <c r="A325" s="78" t="s">
        <v>565</v>
      </c>
      <c r="B325" s="79" t="s">
        <v>198</v>
      </c>
      <c r="H325" s="89"/>
    </row>
    <row r="326" spans="1:8" hidden="1" outlineLevel="1">
      <c r="A326" s="78" t="s">
        <v>566</v>
      </c>
      <c r="B326" s="79" t="s">
        <v>199</v>
      </c>
      <c r="H326" s="89"/>
    </row>
    <row r="327" spans="1:8" hidden="1" outlineLevel="1">
      <c r="A327" s="78" t="s">
        <v>567</v>
      </c>
      <c r="B327" s="79" t="s">
        <v>200</v>
      </c>
      <c r="H327" s="89"/>
    </row>
    <row r="328" spans="1:8" hidden="1" outlineLevel="1">
      <c r="A328" s="78" t="s">
        <v>568</v>
      </c>
      <c r="B328" s="64" t="s">
        <v>201</v>
      </c>
      <c r="H328" s="89"/>
    </row>
    <row r="329" spans="1:8" hidden="1" outlineLevel="1">
      <c r="A329" s="78" t="s">
        <v>569</v>
      </c>
      <c r="B329" s="64" t="s">
        <v>201</v>
      </c>
      <c r="H329" s="89"/>
    </row>
    <row r="330" spans="1:8" hidden="1" outlineLevel="1">
      <c r="A330" s="78" t="s">
        <v>570</v>
      </c>
      <c r="B330" s="64" t="s">
        <v>201</v>
      </c>
      <c r="H330" s="89"/>
    </row>
    <row r="331" spans="1:8" hidden="1" outlineLevel="1">
      <c r="A331" s="78" t="s">
        <v>571</v>
      </c>
      <c r="B331" s="64" t="s">
        <v>201</v>
      </c>
      <c r="H331" s="89"/>
    </row>
    <row r="332" spans="1:8" hidden="1" outlineLevel="1">
      <c r="A332" s="78" t="s">
        <v>572</v>
      </c>
      <c r="B332" s="64" t="s">
        <v>201</v>
      </c>
      <c r="H332" s="89"/>
    </row>
    <row r="333" spans="1:8" hidden="1" outlineLevel="1">
      <c r="A333" s="78" t="s">
        <v>573</v>
      </c>
      <c r="B333" s="64" t="s">
        <v>201</v>
      </c>
      <c r="H333" s="89"/>
    </row>
    <row r="334" spans="1:8" hidden="1" outlineLevel="1">
      <c r="A334" s="78" t="s">
        <v>574</v>
      </c>
      <c r="B334" s="64" t="s">
        <v>201</v>
      </c>
      <c r="H334" s="89"/>
    </row>
    <row r="335" spans="1:8" hidden="1" outlineLevel="1">
      <c r="A335" s="78" t="s">
        <v>575</v>
      </c>
      <c r="B335" s="64" t="s">
        <v>201</v>
      </c>
      <c r="H335" s="89"/>
    </row>
    <row r="336" spans="1:8" hidden="1" outlineLevel="1">
      <c r="A336" s="78" t="s">
        <v>576</v>
      </c>
      <c r="B336" s="64" t="s">
        <v>201</v>
      </c>
      <c r="H336" s="89"/>
    </row>
    <row r="337" spans="1:8" hidden="1" outlineLevel="1">
      <c r="A337" s="78" t="s">
        <v>577</v>
      </c>
      <c r="B337" s="64" t="s">
        <v>201</v>
      </c>
      <c r="H337" s="89"/>
    </row>
    <row r="338" spans="1:8" hidden="1" outlineLevel="1">
      <c r="A338" s="78" t="s">
        <v>578</v>
      </c>
      <c r="B338" s="64" t="s">
        <v>201</v>
      </c>
      <c r="H338" s="89"/>
    </row>
    <row r="339" spans="1:8" hidden="1" outlineLevel="1">
      <c r="A339" s="78" t="s">
        <v>579</v>
      </c>
      <c r="B339" s="64" t="s">
        <v>201</v>
      </c>
      <c r="H339" s="89"/>
    </row>
    <row r="340" spans="1:8" hidden="1" outlineLevel="1">
      <c r="A340" s="78" t="s">
        <v>580</v>
      </c>
      <c r="B340" s="64" t="s">
        <v>201</v>
      </c>
      <c r="H340" s="89"/>
    </row>
    <row r="341" spans="1:8" hidden="1" outlineLevel="1">
      <c r="A341" s="78" t="s">
        <v>581</v>
      </c>
      <c r="B341" s="64" t="s">
        <v>201</v>
      </c>
      <c r="H341" s="89"/>
    </row>
    <row r="342" spans="1:8" hidden="1" outlineLevel="1">
      <c r="A342" s="78" t="s">
        <v>582</v>
      </c>
      <c r="B342" s="64" t="s">
        <v>201</v>
      </c>
      <c r="H342" s="89"/>
    </row>
    <row r="343" spans="1:8" hidden="1" outlineLevel="1">
      <c r="A343" s="78" t="s">
        <v>583</v>
      </c>
      <c r="B343" s="64" t="s">
        <v>201</v>
      </c>
      <c r="H343" s="89"/>
    </row>
    <row r="344" spans="1:8" hidden="1" outlineLevel="1">
      <c r="A344" s="78" t="s">
        <v>584</v>
      </c>
      <c r="B344" s="64" t="s">
        <v>201</v>
      </c>
      <c r="H344" s="89"/>
    </row>
    <row r="345" spans="1:8" hidden="1" outlineLevel="1">
      <c r="A345" s="78" t="s">
        <v>585</v>
      </c>
      <c r="B345" s="64" t="s">
        <v>201</v>
      </c>
      <c r="H345" s="89"/>
    </row>
    <row r="346" spans="1:8" hidden="1" outlineLevel="1">
      <c r="A346" s="78" t="s">
        <v>586</v>
      </c>
      <c r="B346" s="64" t="s">
        <v>201</v>
      </c>
      <c r="H346" s="89"/>
    </row>
    <row r="347" spans="1:8" hidden="1" outlineLevel="1">
      <c r="A347" s="78" t="s">
        <v>587</v>
      </c>
      <c r="B347" s="64" t="s">
        <v>201</v>
      </c>
      <c r="H347" s="89"/>
    </row>
    <row r="348" spans="1:8" hidden="1" outlineLevel="1">
      <c r="A348" s="78" t="s">
        <v>588</v>
      </c>
      <c r="B348" s="64" t="s">
        <v>201</v>
      </c>
      <c r="H348" s="89"/>
    </row>
    <row r="349" spans="1:8" hidden="1" outlineLevel="1">
      <c r="A349" s="78" t="s">
        <v>589</v>
      </c>
      <c r="B349" s="64" t="s">
        <v>201</v>
      </c>
      <c r="H349" s="89"/>
    </row>
    <row r="350" spans="1:8" hidden="1" outlineLevel="1">
      <c r="A350" s="78" t="s">
        <v>590</v>
      </c>
      <c r="B350" s="64" t="s">
        <v>201</v>
      </c>
      <c r="H350" s="89"/>
    </row>
    <row r="351" spans="1:8" hidden="1" outlineLevel="1">
      <c r="A351" s="78" t="s">
        <v>591</v>
      </c>
      <c r="B351" s="64" t="s">
        <v>201</v>
      </c>
      <c r="H351" s="89"/>
    </row>
    <row r="352" spans="1:8" hidden="1" outlineLevel="1">
      <c r="A352" s="78" t="s">
        <v>592</v>
      </c>
      <c r="B352" s="64" t="s">
        <v>201</v>
      </c>
      <c r="H352" s="89"/>
    </row>
    <row r="353" spans="1:8" hidden="1" outlineLevel="1">
      <c r="A353" s="78" t="s">
        <v>593</v>
      </c>
      <c r="B353" s="64" t="s">
        <v>201</v>
      </c>
      <c r="H353" s="89"/>
    </row>
    <row r="354" spans="1:8" hidden="1" outlineLevel="1">
      <c r="A354" s="78" t="s">
        <v>594</v>
      </c>
      <c r="B354" s="64" t="s">
        <v>201</v>
      </c>
      <c r="H354" s="89"/>
    </row>
    <row r="355" spans="1:8" hidden="1" outlineLevel="1">
      <c r="A355" s="78" t="s">
        <v>595</v>
      </c>
      <c r="B355" s="64" t="s">
        <v>201</v>
      </c>
      <c r="H355" s="89"/>
    </row>
    <row r="356" spans="1:8" hidden="1" outlineLevel="1">
      <c r="A356" s="78" t="s">
        <v>596</v>
      </c>
      <c r="B356" s="64" t="s">
        <v>201</v>
      </c>
      <c r="H356" s="89"/>
    </row>
    <row r="357" spans="1:8" hidden="1" outlineLevel="1">
      <c r="A357" s="78" t="s">
        <v>597</v>
      </c>
      <c r="B357" s="64" t="s">
        <v>201</v>
      </c>
      <c r="H357" s="89"/>
    </row>
    <row r="358" spans="1:8" hidden="1" outlineLevel="1">
      <c r="A358" s="78" t="s">
        <v>598</v>
      </c>
      <c r="B358" s="64" t="s">
        <v>201</v>
      </c>
      <c r="H358" s="89"/>
    </row>
    <row r="359" spans="1:8" hidden="1" outlineLevel="1">
      <c r="A359" s="78" t="s">
        <v>599</v>
      </c>
      <c r="B359" s="64" t="s">
        <v>201</v>
      </c>
      <c r="H359" s="89"/>
    </row>
    <row r="360" spans="1:8" hidden="1" outlineLevel="1">
      <c r="A360" s="78" t="s">
        <v>600</v>
      </c>
      <c r="B360" s="64" t="s">
        <v>201</v>
      </c>
      <c r="H360" s="89"/>
    </row>
    <row r="361" spans="1:8" hidden="1" outlineLevel="1">
      <c r="A361" s="78" t="s">
        <v>601</v>
      </c>
      <c r="B361" s="64" t="s">
        <v>201</v>
      </c>
      <c r="H361" s="89"/>
    </row>
    <row r="362" spans="1:8" hidden="1" outlineLevel="1">
      <c r="A362" s="78" t="s">
        <v>602</v>
      </c>
      <c r="B362" s="64" t="s">
        <v>201</v>
      </c>
      <c r="H362" s="89"/>
    </row>
    <row r="363" spans="1:8" hidden="1" outlineLevel="1">
      <c r="A363" s="78" t="s">
        <v>603</v>
      </c>
      <c r="B363" s="64" t="s">
        <v>201</v>
      </c>
      <c r="H363" s="89"/>
    </row>
    <row r="364" spans="1:8" collapsed="1">
      <c r="H364" s="89"/>
    </row>
    <row r="365" spans="1:8">
      <c r="H365" s="89"/>
    </row>
    <row r="366" spans="1:8">
      <c r="H366" s="89"/>
    </row>
    <row r="367" spans="1:8">
      <c r="H367" s="89"/>
    </row>
    <row r="368" spans="1:8">
      <c r="H368" s="89"/>
    </row>
    <row r="369" spans="8:8">
      <c r="H369" s="89"/>
    </row>
    <row r="370" spans="8:8">
      <c r="H370" s="89"/>
    </row>
    <row r="371" spans="8:8">
      <c r="H371" s="89"/>
    </row>
    <row r="372" spans="8:8">
      <c r="H372" s="89"/>
    </row>
    <row r="373" spans="8:8">
      <c r="H373" s="89"/>
    </row>
    <row r="374" spans="8:8">
      <c r="H374" s="89"/>
    </row>
    <row r="375" spans="8:8">
      <c r="H375" s="89"/>
    </row>
    <row r="376" spans="8:8">
      <c r="H376" s="89"/>
    </row>
    <row r="377" spans="8:8">
      <c r="H377" s="89"/>
    </row>
    <row r="378" spans="8:8">
      <c r="H378" s="89"/>
    </row>
    <row r="379" spans="8:8">
      <c r="H379" s="89"/>
    </row>
    <row r="380" spans="8:8">
      <c r="H380" s="89"/>
    </row>
    <row r="381" spans="8:8">
      <c r="H381" s="89"/>
    </row>
    <row r="382" spans="8:8">
      <c r="H382" s="89"/>
    </row>
    <row r="383" spans="8:8">
      <c r="H383" s="89"/>
    </row>
    <row r="384" spans="8:8">
      <c r="H384" s="89"/>
    </row>
    <row r="385" spans="8:8">
      <c r="H385" s="89"/>
    </row>
    <row r="386" spans="8:8">
      <c r="H386" s="89"/>
    </row>
    <row r="387" spans="8:8">
      <c r="H387" s="89"/>
    </row>
    <row r="388" spans="8:8">
      <c r="H388" s="89"/>
    </row>
    <row r="389" spans="8:8">
      <c r="H389" s="89"/>
    </row>
    <row r="390" spans="8:8">
      <c r="H390" s="89"/>
    </row>
    <row r="391" spans="8:8">
      <c r="H391" s="89"/>
    </row>
    <row r="392" spans="8:8">
      <c r="H392" s="89"/>
    </row>
    <row r="393" spans="8:8">
      <c r="H393" s="89"/>
    </row>
    <row r="394" spans="8:8">
      <c r="H394" s="89"/>
    </row>
    <row r="395" spans="8:8">
      <c r="H395" s="89"/>
    </row>
    <row r="396" spans="8:8">
      <c r="H396" s="89"/>
    </row>
    <row r="397" spans="8:8">
      <c r="H397" s="89"/>
    </row>
    <row r="398" spans="8:8">
      <c r="H398" s="89"/>
    </row>
    <row r="399" spans="8:8">
      <c r="H399" s="89"/>
    </row>
    <row r="400" spans="8:8">
      <c r="H400" s="89"/>
    </row>
    <row r="401" spans="8:8">
      <c r="H401" s="89"/>
    </row>
    <row r="402" spans="8:8">
      <c r="H402" s="89"/>
    </row>
    <row r="403" spans="8:8">
      <c r="H403" s="89"/>
    </row>
    <row r="404" spans="8:8">
      <c r="H404" s="89"/>
    </row>
    <row r="405" spans="8:8">
      <c r="H405" s="89"/>
    </row>
    <row r="406" spans="8:8">
      <c r="H406" s="89"/>
    </row>
    <row r="407" spans="8:8">
      <c r="H407" s="89"/>
    </row>
    <row r="408" spans="8:8">
      <c r="H408" s="89"/>
    </row>
    <row r="409" spans="8:8">
      <c r="H409" s="89"/>
    </row>
    <row r="410" spans="8:8">
      <c r="H410" s="89"/>
    </row>
    <row r="411" spans="8:8">
      <c r="H411" s="8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227" r:id="rId4"/>
    <hyperlink ref="C16" r:id="rId5"/>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tabSelected="1" zoomScaleNormal="100" zoomScaleSheetLayoutView="80" zoomScalePageLayoutView="80" workbookViewId="0">
      <selection activeCell="C241" sqref="C241:C244"/>
    </sheetView>
  </sheetViews>
  <sheetFormatPr defaultColWidth="8.85546875" defaultRowHeight="15" outlineLevelRow="1"/>
  <cols>
    <col min="1" max="1" width="13.85546875" style="78" customWidth="1"/>
    <col min="2" max="2" width="60.85546875" style="78" customWidth="1"/>
    <col min="3" max="3" width="41" style="78" customWidth="1"/>
    <col min="4" max="4" width="40.85546875" style="78" customWidth="1"/>
    <col min="5" max="5" width="6.7109375" style="78" customWidth="1"/>
    <col min="6" max="6" width="41.5703125" style="78" customWidth="1"/>
    <col min="7" max="7" width="41.5703125" style="89" customWidth="1"/>
    <col min="8" max="16384" width="8.85546875" style="51"/>
  </cols>
  <sheetData>
    <row r="1" spans="1:7" ht="31.5">
      <c r="A1" s="19" t="s">
        <v>265</v>
      </c>
      <c r="B1" s="19"/>
      <c r="C1" s="89"/>
      <c r="D1" s="89"/>
      <c r="E1" s="89"/>
      <c r="F1" s="89"/>
    </row>
    <row r="2" spans="1:7" ht="15.75" thickBot="1">
      <c r="A2" s="89"/>
      <c r="B2" s="89"/>
      <c r="C2" s="89"/>
      <c r="D2" s="89"/>
      <c r="E2" s="89"/>
      <c r="F2" s="89"/>
    </row>
    <row r="3" spans="1:7" ht="19.5" thickBot="1">
      <c r="A3" s="45"/>
      <c r="B3" s="44" t="s">
        <v>130</v>
      </c>
      <c r="C3" s="81" t="s">
        <v>994</v>
      </c>
      <c r="D3" s="45"/>
      <c r="E3" s="45"/>
      <c r="F3" s="45"/>
      <c r="G3" s="45"/>
    </row>
    <row r="4" spans="1:7" ht="15.75" thickBot="1"/>
    <row r="5" spans="1:7" ht="18.75">
      <c r="A5" s="60"/>
      <c r="B5" s="71" t="s">
        <v>266</v>
      </c>
      <c r="C5" s="60"/>
      <c r="E5" s="3"/>
      <c r="F5" s="3"/>
    </row>
    <row r="6" spans="1:7">
      <c r="B6" s="207" t="s">
        <v>229</v>
      </c>
    </row>
    <row r="7" spans="1:7">
      <c r="B7" s="208" t="s">
        <v>230</v>
      </c>
    </row>
    <row r="8" spans="1:7" ht="15.75" thickBot="1">
      <c r="B8" s="209" t="s">
        <v>231</v>
      </c>
    </row>
    <row r="9" spans="1:7">
      <c r="B9" s="210"/>
    </row>
    <row r="10" spans="1:7" ht="37.5">
      <c r="A10" s="18" t="s">
        <v>228</v>
      </c>
      <c r="B10" s="18" t="s">
        <v>229</v>
      </c>
      <c r="C10" s="15"/>
      <c r="D10" s="15"/>
      <c r="E10" s="15"/>
      <c r="F10" s="15"/>
      <c r="G10" s="16"/>
    </row>
    <row r="11" spans="1:7" ht="15" customHeight="1">
      <c r="A11" s="57"/>
      <c r="B11" s="59" t="s">
        <v>943</v>
      </c>
      <c r="C11" s="57" t="s">
        <v>83</v>
      </c>
      <c r="D11" s="57"/>
      <c r="E11" s="57"/>
      <c r="F11" s="58" t="s">
        <v>149</v>
      </c>
      <c r="G11" s="58"/>
    </row>
    <row r="12" spans="1:7">
      <c r="A12" s="78" t="s">
        <v>618</v>
      </c>
      <c r="B12" s="78" t="s">
        <v>3</v>
      </c>
      <c r="C12" s="112">
        <v>177417.49581452913</v>
      </c>
      <c r="F12" s="119">
        <f>IF($C$15=0,"",IF(C12="[for completion]","",C12/$C$15))</f>
        <v>1</v>
      </c>
    </row>
    <row r="13" spans="1:7">
      <c r="A13" s="78" t="s">
        <v>619</v>
      </c>
      <c r="B13" s="78" t="s">
        <v>4</v>
      </c>
      <c r="C13" s="112">
        <v>0</v>
      </c>
      <c r="F13" s="119">
        <f>IF($C$15=0,"",IF(C13="[for completion]","",C13/$C$15))</f>
        <v>0</v>
      </c>
    </row>
    <row r="14" spans="1:7">
      <c r="A14" s="78" t="s">
        <v>620</v>
      </c>
      <c r="B14" s="78" t="s">
        <v>2</v>
      </c>
      <c r="C14" s="112">
        <v>0</v>
      </c>
      <c r="F14" s="119">
        <f>IF($C$15=0,"",IF(C14="[for completion]","",C14/$C$15))</f>
        <v>0</v>
      </c>
    </row>
    <row r="15" spans="1:7">
      <c r="A15" s="78" t="s">
        <v>621</v>
      </c>
      <c r="B15" s="36" t="s">
        <v>1</v>
      </c>
      <c r="C15" s="112">
        <f>SUM(C12:C14)</f>
        <v>177417.49581452913</v>
      </c>
      <c r="F15" s="121">
        <f>SUM(F12:F14)</f>
        <v>1</v>
      </c>
    </row>
    <row r="16" spans="1:7">
      <c r="A16" s="78" t="s">
        <v>622</v>
      </c>
      <c r="B16" s="64" t="s">
        <v>163</v>
      </c>
      <c r="C16" s="112">
        <v>0</v>
      </c>
      <c r="F16" s="119">
        <f t="shared" ref="F16:F26" si="0">IF($C$15=0,"",IF(C16="[for completion]","",C16/$C$15))</f>
        <v>0</v>
      </c>
    </row>
    <row r="17" spans="1:7">
      <c r="A17" s="78" t="s">
        <v>623</v>
      </c>
      <c r="B17" s="64" t="s">
        <v>160</v>
      </c>
      <c r="C17" s="112"/>
      <c r="F17" s="119">
        <f t="shared" si="0"/>
        <v>0</v>
      </c>
    </row>
    <row r="18" spans="1:7" hidden="1" outlineLevel="1">
      <c r="A18" s="78" t="s">
        <v>624</v>
      </c>
      <c r="B18" s="64" t="s">
        <v>156</v>
      </c>
      <c r="F18" s="48">
        <f t="shared" si="0"/>
        <v>0</v>
      </c>
    </row>
    <row r="19" spans="1:7" hidden="1" outlineLevel="1">
      <c r="A19" s="78" t="s">
        <v>625</v>
      </c>
      <c r="B19" s="64" t="s">
        <v>156</v>
      </c>
      <c r="F19" s="48">
        <f t="shared" si="0"/>
        <v>0</v>
      </c>
    </row>
    <row r="20" spans="1:7" hidden="1" outlineLevel="1">
      <c r="A20" s="78" t="s">
        <v>626</v>
      </c>
      <c r="B20" s="64" t="s">
        <v>156</v>
      </c>
      <c r="F20" s="48">
        <f t="shared" si="0"/>
        <v>0</v>
      </c>
    </row>
    <row r="21" spans="1:7" hidden="1" outlineLevel="1">
      <c r="A21" s="78" t="s">
        <v>627</v>
      </c>
      <c r="B21" s="64" t="s">
        <v>156</v>
      </c>
      <c r="F21" s="48">
        <f t="shared" si="0"/>
        <v>0</v>
      </c>
    </row>
    <row r="22" spans="1:7" hidden="1" outlineLevel="1">
      <c r="A22" s="78" t="s">
        <v>628</v>
      </c>
      <c r="B22" s="64" t="s">
        <v>156</v>
      </c>
      <c r="F22" s="48">
        <f t="shared" si="0"/>
        <v>0</v>
      </c>
    </row>
    <row r="23" spans="1:7" hidden="1" outlineLevel="1">
      <c r="A23" s="78" t="s">
        <v>629</v>
      </c>
      <c r="B23" s="64" t="s">
        <v>156</v>
      </c>
      <c r="F23" s="48">
        <f t="shared" si="0"/>
        <v>0</v>
      </c>
    </row>
    <row r="24" spans="1:7" hidden="1" outlineLevel="1">
      <c r="A24" s="78" t="s">
        <v>630</v>
      </c>
      <c r="B24" s="64" t="s">
        <v>156</v>
      </c>
      <c r="F24" s="48">
        <f t="shared" si="0"/>
        <v>0</v>
      </c>
    </row>
    <row r="25" spans="1:7" hidden="1" outlineLevel="1">
      <c r="A25" s="78" t="s">
        <v>631</v>
      </c>
      <c r="B25" s="64" t="s">
        <v>156</v>
      </c>
      <c r="F25" s="48">
        <f t="shared" si="0"/>
        <v>0</v>
      </c>
    </row>
    <row r="26" spans="1:7" hidden="1" outlineLevel="1">
      <c r="A26" s="78" t="s">
        <v>632</v>
      </c>
      <c r="B26" s="64" t="s">
        <v>156</v>
      </c>
      <c r="C26" s="51"/>
      <c r="D26" s="51"/>
      <c r="E26" s="51"/>
      <c r="F26" s="48">
        <f t="shared" si="0"/>
        <v>0</v>
      </c>
    </row>
    <row r="27" spans="1:7" ht="15" customHeight="1" collapsed="1">
      <c r="A27" s="57"/>
      <c r="B27" s="59" t="s">
        <v>944</v>
      </c>
      <c r="C27" s="57" t="s">
        <v>143</v>
      </c>
      <c r="D27" s="57" t="s">
        <v>144</v>
      </c>
      <c r="E27" s="47"/>
      <c r="F27" s="57" t="s">
        <v>150</v>
      </c>
      <c r="G27" s="58"/>
    </row>
    <row r="28" spans="1:7">
      <c r="A28" s="78" t="s">
        <v>633</v>
      </c>
      <c r="B28" s="78" t="s">
        <v>214</v>
      </c>
      <c r="C28" s="112">
        <v>127927</v>
      </c>
      <c r="D28" s="121">
        <v>0</v>
      </c>
      <c r="F28" s="112">
        <f>C28</f>
        <v>127927</v>
      </c>
    </row>
    <row r="29" spans="1:7">
      <c r="A29" s="78" t="s">
        <v>634</v>
      </c>
      <c r="B29" s="79" t="s">
        <v>193</v>
      </c>
      <c r="C29" s="112"/>
      <c r="D29" s="121">
        <v>0</v>
      </c>
      <c r="F29" s="112"/>
    </row>
    <row r="30" spans="1:7" hidden="1" outlineLevel="1">
      <c r="A30" s="78" t="s">
        <v>635</v>
      </c>
      <c r="B30" s="79" t="s">
        <v>194</v>
      </c>
    </row>
    <row r="31" spans="1:7" hidden="1" outlineLevel="1">
      <c r="A31" s="78" t="s">
        <v>636</v>
      </c>
      <c r="B31" s="79"/>
    </row>
    <row r="32" spans="1:7" hidden="1" outlineLevel="1">
      <c r="A32" s="78" t="s">
        <v>637</v>
      </c>
      <c r="B32" s="79"/>
    </row>
    <row r="33" spans="1:7" hidden="1" outlineLevel="1">
      <c r="A33" s="78" t="s">
        <v>638</v>
      </c>
      <c r="B33" s="79"/>
    </row>
    <row r="34" spans="1:7" hidden="1" outlineLevel="1">
      <c r="A34" s="78" t="s">
        <v>639</v>
      </c>
      <c r="B34" s="79"/>
    </row>
    <row r="35" spans="1:7" ht="15" customHeight="1" collapsed="1">
      <c r="A35" s="57"/>
      <c r="B35" s="59" t="s">
        <v>945</v>
      </c>
      <c r="C35" s="57" t="s">
        <v>145</v>
      </c>
      <c r="D35" s="57" t="s">
        <v>146</v>
      </c>
      <c r="E35" s="47"/>
      <c r="F35" s="58" t="s">
        <v>149</v>
      </c>
      <c r="G35" s="58"/>
    </row>
    <row r="36" spans="1:7">
      <c r="A36" s="78" t="s">
        <v>640</v>
      </c>
      <c r="B36" s="78" t="s">
        <v>208</v>
      </c>
      <c r="C36" s="121">
        <v>6.5945232437678632E-4</v>
      </c>
      <c r="D36" s="121">
        <v>0</v>
      </c>
      <c r="F36" s="121">
        <f>C36</f>
        <v>6.5945232437678632E-4</v>
      </c>
    </row>
    <row r="37" spans="1:7">
      <c r="A37" s="78" t="s">
        <v>641</v>
      </c>
      <c r="B37" s="78" t="s">
        <v>1021</v>
      </c>
      <c r="C37" s="121">
        <v>6.5945232437678632E-4</v>
      </c>
      <c r="D37" s="121">
        <v>0</v>
      </c>
      <c r="F37" s="121">
        <f>C37</f>
        <v>6.5945232437678632E-4</v>
      </c>
    </row>
    <row r="38" spans="1:7" hidden="1" outlineLevel="1">
      <c r="A38" s="78" t="s">
        <v>642</v>
      </c>
    </row>
    <row r="39" spans="1:7" hidden="1" outlineLevel="1">
      <c r="A39" s="78" t="s">
        <v>643</v>
      </c>
    </row>
    <row r="40" spans="1:7" hidden="1" outlineLevel="1">
      <c r="A40" s="78" t="s">
        <v>644</v>
      </c>
    </row>
    <row r="41" spans="1:7" hidden="1" outlineLevel="1">
      <c r="A41" s="78" t="s">
        <v>645</v>
      </c>
    </row>
    <row r="42" spans="1:7" hidden="1" outlineLevel="1">
      <c r="A42" s="78" t="s">
        <v>646</v>
      </c>
    </row>
    <row r="43" spans="1:7" ht="15" customHeight="1" collapsed="1">
      <c r="A43" s="57"/>
      <c r="B43" s="59" t="s">
        <v>946</v>
      </c>
      <c r="C43" s="57" t="s">
        <v>145</v>
      </c>
      <c r="D43" s="57" t="s">
        <v>146</v>
      </c>
      <c r="E43" s="47"/>
      <c r="F43" s="58" t="s">
        <v>149</v>
      </c>
      <c r="G43" s="58"/>
    </row>
    <row r="44" spans="1:7">
      <c r="A44" s="78" t="s">
        <v>647</v>
      </c>
      <c r="B44" s="67" t="s">
        <v>92</v>
      </c>
      <c r="C44" s="121">
        <f>SUM(C45:C72)</f>
        <v>0</v>
      </c>
      <c r="D44" s="121">
        <f>SUM(D45:D72)</f>
        <v>0</v>
      </c>
      <c r="E44" s="121"/>
      <c r="F44" s="121">
        <f>SUM(F45:F72)</f>
        <v>0</v>
      </c>
      <c r="G44" s="78"/>
    </row>
    <row r="45" spans="1:7">
      <c r="A45" s="78" t="s">
        <v>648</v>
      </c>
      <c r="B45" s="78" t="s">
        <v>105</v>
      </c>
      <c r="C45" s="121">
        <v>0</v>
      </c>
      <c r="D45" s="121">
        <v>0</v>
      </c>
      <c r="E45" s="121"/>
      <c r="F45" s="121">
        <v>0</v>
      </c>
      <c r="G45" s="78"/>
    </row>
    <row r="46" spans="1:7">
      <c r="A46" s="78" t="s">
        <v>649</v>
      </c>
      <c r="B46" s="78" t="s">
        <v>93</v>
      </c>
      <c r="C46" s="121">
        <v>0</v>
      </c>
      <c r="D46" s="121">
        <v>0</v>
      </c>
      <c r="E46" s="121"/>
      <c r="F46" s="121">
        <v>0</v>
      </c>
      <c r="G46" s="78"/>
    </row>
    <row r="47" spans="1:7">
      <c r="A47" s="78" t="s">
        <v>650</v>
      </c>
      <c r="B47" s="78" t="s">
        <v>94</v>
      </c>
      <c r="C47" s="121">
        <v>0</v>
      </c>
      <c r="D47" s="121">
        <v>0</v>
      </c>
      <c r="E47" s="121"/>
      <c r="F47" s="121">
        <v>0</v>
      </c>
      <c r="G47" s="78"/>
    </row>
    <row r="48" spans="1:7">
      <c r="A48" s="78" t="s">
        <v>651</v>
      </c>
      <c r="B48" s="78" t="s">
        <v>273</v>
      </c>
      <c r="C48" s="121">
        <v>0</v>
      </c>
      <c r="D48" s="121">
        <v>0</v>
      </c>
      <c r="E48" s="121"/>
      <c r="F48" s="121">
        <v>0</v>
      </c>
      <c r="G48" s="78"/>
    </row>
    <row r="49" spans="1:7">
      <c r="A49" s="78" t="s">
        <v>652</v>
      </c>
      <c r="B49" s="78" t="s">
        <v>115</v>
      </c>
      <c r="C49" s="121">
        <v>0</v>
      </c>
      <c r="D49" s="121">
        <v>0</v>
      </c>
      <c r="E49" s="121"/>
      <c r="F49" s="121">
        <v>0</v>
      </c>
      <c r="G49" s="78"/>
    </row>
    <row r="50" spans="1:7">
      <c r="A50" s="78" t="s">
        <v>653</v>
      </c>
      <c r="B50" s="78" t="s">
        <v>112</v>
      </c>
      <c r="C50" s="121">
        <v>0</v>
      </c>
      <c r="D50" s="121">
        <v>0</v>
      </c>
      <c r="E50" s="121"/>
      <c r="F50" s="121">
        <v>0</v>
      </c>
      <c r="G50" s="78"/>
    </row>
    <row r="51" spans="1:7">
      <c r="A51" s="78" t="s">
        <v>654</v>
      </c>
      <c r="B51" s="78" t="s">
        <v>95</v>
      </c>
      <c r="C51" s="121">
        <v>0</v>
      </c>
      <c r="D51" s="121">
        <v>0</v>
      </c>
      <c r="E51" s="121"/>
      <c r="F51" s="121">
        <v>0</v>
      </c>
      <c r="G51" s="78"/>
    </row>
    <row r="52" spans="1:7">
      <c r="A52" s="78" t="s">
        <v>655</v>
      </c>
      <c r="B52" s="78" t="s">
        <v>96</v>
      </c>
      <c r="C52" s="121">
        <v>0</v>
      </c>
      <c r="D52" s="121">
        <v>0</v>
      </c>
      <c r="E52" s="121"/>
      <c r="F52" s="121">
        <v>0</v>
      </c>
      <c r="G52" s="78"/>
    </row>
    <row r="53" spans="1:7">
      <c r="A53" s="78" t="s">
        <v>656</v>
      </c>
      <c r="B53" s="78" t="s">
        <v>97</v>
      </c>
      <c r="C53" s="121">
        <v>0</v>
      </c>
      <c r="D53" s="121">
        <v>0</v>
      </c>
      <c r="E53" s="121"/>
      <c r="F53" s="121">
        <v>0</v>
      </c>
      <c r="G53" s="78"/>
    </row>
    <row r="54" spans="1:7">
      <c r="A54" s="78" t="s">
        <v>657</v>
      </c>
      <c r="B54" s="78" t="s">
        <v>0</v>
      </c>
      <c r="C54" s="121">
        <v>0</v>
      </c>
      <c r="D54" s="121">
        <v>0</v>
      </c>
      <c r="E54" s="121"/>
      <c r="F54" s="121">
        <v>0</v>
      </c>
      <c r="G54" s="78"/>
    </row>
    <row r="55" spans="1:7">
      <c r="A55" s="78" t="s">
        <v>658</v>
      </c>
      <c r="B55" s="78" t="s">
        <v>14</v>
      </c>
      <c r="C55" s="121">
        <v>0</v>
      </c>
      <c r="D55" s="121">
        <v>0</v>
      </c>
      <c r="E55" s="121"/>
      <c r="F55" s="121">
        <v>0</v>
      </c>
      <c r="G55" s="78"/>
    </row>
    <row r="56" spans="1:7">
      <c r="A56" s="78" t="s">
        <v>659</v>
      </c>
      <c r="B56" s="78" t="s">
        <v>98</v>
      </c>
      <c r="C56" s="121">
        <v>0</v>
      </c>
      <c r="D56" s="121">
        <v>0</v>
      </c>
      <c r="E56" s="121"/>
      <c r="F56" s="121">
        <v>0</v>
      </c>
      <c r="G56" s="78"/>
    </row>
    <row r="57" spans="1:7">
      <c r="A57" s="78" t="s">
        <v>660</v>
      </c>
      <c r="B57" s="78" t="s">
        <v>276</v>
      </c>
      <c r="C57" s="121">
        <v>0</v>
      </c>
      <c r="D57" s="121">
        <v>0</v>
      </c>
      <c r="E57" s="121"/>
      <c r="F57" s="121">
        <v>0</v>
      </c>
      <c r="G57" s="78"/>
    </row>
    <row r="58" spans="1:7">
      <c r="A58" s="78" t="s">
        <v>661</v>
      </c>
      <c r="B58" s="78" t="s">
        <v>113</v>
      </c>
      <c r="C58" s="121">
        <v>0</v>
      </c>
      <c r="D58" s="121">
        <v>0</v>
      </c>
      <c r="E58" s="121"/>
      <c r="F58" s="121">
        <v>0</v>
      </c>
      <c r="G58" s="78"/>
    </row>
    <row r="59" spans="1:7">
      <c r="A59" s="78" t="s">
        <v>662</v>
      </c>
      <c r="B59" s="78" t="s">
        <v>99</v>
      </c>
      <c r="C59" s="121">
        <v>0</v>
      </c>
      <c r="D59" s="121">
        <v>0</v>
      </c>
      <c r="E59" s="121"/>
      <c r="F59" s="121">
        <v>0</v>
      </c>
      <c r="G59" s="78"/>
    </row>
    <row r="60" spans="1:7">
      <c r="A60" s="78" t="s">
        <v>663</v>
      </c>
      <c r="B60" s="78" t="s">
        <v>100</v>
      </c>
      <c r="C60" s="121">
        <v>0</v>
      </c>
      <c r="D60" s="121">
        <v>0</v>
      </c>
      <c r="E60" s="121"/>
      <c r="F60" s="121">
        <v>0</v>
      </c>
      <c r="G60" s="78"/>
    </row>
    <row r="61" spans="1:7">
      <c r="A61" s="78" t="s">
        <v>664</v>
      </c>
      <c r="B61" s="78" t="s">
        <v>101</v>
      </c>
      <c r="C61" s="121">
        <v>0</v>
      </c>
      <c r="D61" s="121">
        <v>0</v>
      </c>
      <c r="E61" s="121"/>
      <c r="F61" s="121">
        <v>0</v>
      </c>
      <c r="G61" s="78"/>
    </row>
    <row r="62" spans="1:7">
      <c r="A62" s="78" t="s">
        <v>665</v>
      </c>
      <c r="B62" s="78" t="s">
        <v>102</v>
      </c>
      <c r="C62" s="121">
        <v>0</v>
      </c>
      <c r="D62" s="121">
        <v>0</v>
      </c>
      <c r="E62" s="121"/>
      <c r="F62" s="121">
        <v>0</v>
      </c>
      <c r="G62" s="78"/>
    </row>
    <row r="63" spans="1:7">
      <c r="A63" s="78" t="s">
        <v>666</v>
      </c>
      <c r="B63" s="78" t="s">
        <v>103</v>
      </c>
      <c r="C63" s="121">
        <v>0</v>
      </c>
      <c r="D63" s="121">
        <v>0</v>
      </c>
      <c r="E63" s="121"/>
      <c r="F63" s="121">
        <v>0</v>
      </c>
      <c r="G63" s="78"/>
    </row>
    <row r="64" spans="1:7">
      <c r="A64" s="78" t="s">
        <v>667</v>
      </c>
      <c r="B64" s="78" t="s">
        <v>104</v>
      </c>
      <c r="C64" s="121">
        <v>0</v>
      </c>
      <c r="D64" s="121">
        <v>0</v>
      </c>
      <c r="E64" s="121"/>
      <c r="F64" s="121">
        <v>0</v>
      </c>
      <c r="G64" s="78"/>
    </row>
    <row r="65" spans="1:7">
      <c r="A65" s="78" t="s">
        <v>668</v>
      </c>
      <c r="B65" s="78" t="s">
        <v>106</v>
      </c>
      <c r="C65" s="121">
        <v>0</v>
      </c>
      <c r="D65" s="121">
        <v>0</v>
      </c>
      <c r="E65" s="121"/>
      <c r="F65" s="121">
        <v>0</v>
      </c>
      <c r="G65" s="78"/>
    </row>
    <row r="66" spans="1:7">
      <c r="A66" s="78" t="s">
        <v>669</v>
      </c>
      <c r="B66" s="78" t="s">
        <v>107</v>
      </c>
      <c r="C66" s="121">
        <v>0</v>
      </c>
      <c r="D66" s="121">
        <v>0</v>
      </c>
      <c r="E66" s="121"/>
      <c r="F66" s="121">
        <v>0</v>
      </c>
      <c r="G66" s="78"/>
    </row>
    <row r="67" spans="1:7">
      <c r="A67" s="78" t="s">
        <v>670</v>
      </c>
      <c r="B67" s="78" t="s">
        <v>108</v>
      </c>
      <c r="C67" s="121">
        <v>0</v>
      </c>
      <c r="D67" s="121">
        <v>0</v>
      </c>
      <c r="E67" s="121"/>
      <c r="F67" s="121">
        <v>0</v>
      </c>
      <c r="G67" s="78"/>
    </row>
    <row r="68" spans="1:7">
      <c r="A68" s="78" t="s">
        <v>671</v>
      </c>
      <c r="B68" s="78" t="s">
        <v>110</v>
      </c>
      <c r="C68" s="121">
        <v>0</v>
      </c>
      <c r="D68" s="121">
        <v>0</v>
      </c>
      <c r="E68" s="121"/>
      <c r="F68" s="121">
        <v>0</v>
      </c>
      <c r="G68" s="78"/>
    </row>
    <row r="69" spans="1:7">
      <c r="A69" s="78" t="s">
        <v>672</v>
      </c>
      <c r="B69" s="78" t="s">
        <v>111</v>
      </c>
      <c r="C69" s="121">
        <v>0</v>
      </c>
      <c r="D69" s="121">
        <v>0</v>
      </c>
      <c r="E69" s="121"/>
      <c r="F69" s="121">
        <v>0</v>
      </c>
      <c r="G69" s="78"/>
    </row>
    <row r="70" spans="1:7">
      <c r="A70" s="78" t="s">
        <v>673</v>
      </c>
      <c r="B70" s="78" t="s">
        <v>15</v>
      </c>
      <c r="C70" s="121">
        <v>0</v>
      </c>
      <c r="D70" s="121">
        <v>0</v>
      </c>
      <c r="E70" s="121"/>
      <c r="F70" s="121">
        <v>0</v>
      </c>
      <c r="G70" s="78"/>
    </row>
    <row r="71" spans="1:7">
      <c r="A71" s="78" t="s">
        <v>674</v>
      </c>
      <c r="B71" s="78" t="s">
        <v>109</v>
      </c>
      <c r="C71" s="121">
        <v>0</v>
      </c>
      <c r="D71" s="121">
        <v>0</v>
      </c>
      <c r="E71" s="121"/>
      <c r="F71" s="121">
        <v>0</v>
      </c>
      <c r="G71" s="78"/>
    </row>
    <row r="72" spans="1:7">
      <c r="A72" s="78" t="s">
        <v>675</v>
      </c>
      <c r="B72" s="78" t="s">
        <v>114</v>
      </c>
      <c r="C72" s="121">
        <v>0</v>
      </c>
      <c r="D72" s="121">
        <v>0</v>
      </c>
      <c r="E72" s="121"/>
      <c r="F72" s="121">
        <v>0</v>
      </c>
      <c r="G72" s="78"/>
    </row>
    <row r="73" spans="1:7">
      <c r="A73" s="78" t="s">
        <v>676</v>
      </c>
      <c r="B73" s="67" t="s">
        <v>116</v>
      </c>
      <c r="C73" s="121">
        <f>SUM(C74:C76)</f>
        <v>1</v>
      </c>
      <c r="D73" s="121">
        <f>SUM(D74:D76)</f>
        <v>0</v>
      </c>
      <c r="E73" s="121"/>
      <c r="F73" s="121">
        <f>SUM(F74:F76)</f>
        <v>1</v>
      </c>
      <c r="G73" s="78"/>
    </row>
    <row r="74" spans="1:7">
      <c r="A74" s="78" t="s">
        <v>677</v>
      </c>
      <c r="B74" s="78" t="s">
        <v>117</v>
      </c>
      <c r="C74" s="121">
        <v>0</v>
      </c>
      <c r="D74" s="121">
        <v>0</v>
      </c>
      <c r="E74" s="121"/>
      <c r="F74" s="121">
        <v>0</v>
      </c>
      <c r="G74" s="78"/>
    </row>
    <row r="75" spans="1:7">
      <c r="A75" s="78" t="s">
        <v>678</v>
      </c>
      <c r="B75" s="78" t="s">
        <v>118</v>
      </c>
      <c r="C75" s="121">
        <v>0</v>
      </c>
      <c r="D75" s="121">
        <v>0</v>
      </c>
      <c r="E75" s="121"/>
      <c r="F75" s="121">
        <v>0</v>
      </c>
      <c r="G75" s="78"/>
    </row>
    <row r="76" spans="1:7">
      <c r="A76" s="78" t="s">
        <v>679</v>
      </c>
      <c r="B76" s="78" t="s">
        <v>119</v>
      </c>
      <c r="C76" s="121">
        <v>1</v>
      </c>
      <c r="D76" s="121">
        <v>0</v>
      </c>
      <c r="E76" s="121"/>
      <c r="F76" s="121">
        <v>1</v>
      </c>
      <c r="G76" s="78"/>
    </row>
    <row r="77" spans="1:7">
      <c r="A77" s="78" t="s">
        <v>680</v>
      </c>
      <c r="B77" s="67" t="s">
        <v>2</v>
      </c>
      <c r="C77" s="121">
        <f>SUM(C78:C87)</f>
        <v>0</v>
      </c>
      <c r="D77" s="121">
        <v>0</v>
      </c>
      <c r="E77" s="121"/>
      <c r="F77" s="121">
        <v>0</v>
      </c>
      <c r="G77" s="78"/>
    </row>
    <row r="78" spans="1:7">
      <c r="A78" s="78" t="s">
        <v>681</v>
      </c>
      <c r="B78" s="90" t="s">
        <v>120</v>
      </c>
      <c r="C78" s="121">
        <v>0</v>
      </c>
      <c r="D78" s="121">
        <v>0</v>
      </c>
      <c r="E78" s="121"/>
      <c r="F78" s="121">
        <v>0</v>
      </c>
      <c r="G78" s="78"/>
    </row>
    <row r="79" spans="1:7">
      <c r="A79" s="78" t="s">
        <v>682</v>
      </c>
      <c r="B79" s="90" t="s">
        <v>121</v>
      </c>
      <c r="C79" s="121">
        <v>0</v>
      </c>
      <c r="D79" s="121">
        <v>0</v>
      </c>
      <c r="E79" s="121"/>
      <c r="F79" s="121">
        <v>0</v>
      </c>
      <c r="G79" s="78"/>
    </row>
    <row r="80" spans="1:7">
      <c r="A80" s="78" t="s">
        <v>683</v>
      </c>
      <c r="B80" s="90" t="s">
        <v>142</v>
      </c>
      <c r="C80" s="121">
        <v>0</v>
      </c>
      <c r="D80" s="121">
        <v>0</v>
      </c>
      <c r="E80" s="121"/>
      <c r="F80" s="121">
        <v>0</v>
      </c>
      <c r="G80" s="78"/>
    </row>
    <row r="81" spans="1:7">
      <c r="A81" s="78" t="s">
        <v>684</v>
      </c>
      <c r="B81" s="90" t="s">
        <v>122</v>
      </c>
      <c r="C81" s="121">
        <v>0</v>
      </c>
      <c r="D81" s="121">
        <v>0</v>
      </c>
      <c r="E81" s="121"/>
      <c r="F81" s="121">
        <v>0</v>
      </c>
      <c r="G81" s="78"/>
    </row>
    <row r="82" spans="1:7">
      <c r="A82" s="78" t="s">
        <v>685</v>
      </c>
      <c r="B82" s="90" t="s">
        <v>123</v>
      </c>
      <c r="C82" s="121">
        <v>0</v>
      </c>
      <c r="D82" s="121">
        <v>0</v>
      </c>
      <c r="E82" s="121"/>
      <c r="F82" s="121">
        <v>0</v>
      </c>
      <c r="G82" s="78"/>
    </row>
    <row r="83" spans="1:7">
      <c r="A83" s="78" t="s">
        <v>686</v>
      </c>
      <c r="B83" s="90" t="s">
        <v>124</v>
      </c>
      <c r="C83" s="121">
        <v>0</v>
      </c>
      <c r="D83" s="121">
        <v>0</v>
      </c>
      <c r="E83" s="121"/>
      <c r="F83" s="121">
        <v>0</v>
      </c>
      <c r="G83" s="78"/>
    </row>
    <row r="84" spans="1:7">
      <c r="A84" s="78" t="s">
        <v>687</v>
      </c>
      <c r="B84" s="90" t="s">
        <v>125</v>
      </c>
      <c r="C84" s="121">
        <v>0</v>
      </c>
      <c r="D84" s="121">
        <v>0</v>
      </c>
      <c r="E84" s="121"/>
      <c r="F84" s="121">
        <v>0</v>
      </c>
      <c r="G84" s="78"/>
    </row>
    <row r="85" spans="1:7">
      <c r="A85" s="78" t="s">
        <v>688</v>
      </c>
      <c r="B85" s="90" t="s">
        <v>128</v>
      </c>
      <c r="C85" s="121">
        <v>0</v>
      </c>
      <c r="D85" s="121">
        <v>0</v>
      </c>
      <c r="E85" s="121"/>
      <c r="F85" s="121">
        <v>0</v>
      </c>
      <c r="G85" s="78"/>
    </row>
    <row r="86" spans="1:7">
      <c r="A86" s="78" t="s">
        <v>689</v>
      </c>
      <c r="B86" s="90" t="s">
        <v>126</v>
      </c>
      <c r="C86" s="121">
        <v>0</v>
      </c>
      <c r="D86" s="121">
        <v>0</v>
      </c>
      <c r="E86" s="121"/>
      <c r="F86" s="121">
        <v>0</v>
      </c>
      <c r="G86" s="78"/>
    </row>
    <row r="87" spans="1:7">
      <c r="A87" s="78" t="s">
        <v>690</v>
      </c>
      <c r="B87" s="90" t="s">
        <v>2</v>
      </c>
      <c r="C87" s="121">
        <v>0</v>
      </c>
      <c r="D87" s="121">
        <v>0</v>
      </c>
      <c r="E87" s="121"/>
      <c r="F87" s="121">
        <v>0</v>
      </c>
      <c r="G87" s="78"/>
    </row>
    <row r="88" spans="1:7" hidden="1" outlineLevel="1">
      <c r="A88" s="78" t="s">
        <v>691</v>
      </c>
      <c r="B88" s="64" t="s">
        <v>156</v>
      </c>
      <c r="G88" s="78"/>
    </row>
    <row r="89" spans="1:7" hidden="1" outlineLevel="1">
      <c r="A89" s="78" t="s">
        <v>692</v>
      </c>
      <c r="B89" s="64" t="s">
        <v>156</v>
      </c>
      <c r="G89" s="78"/>
    </row>
    <row r="90" spans="1:7" hidden="1" outlineLevel="1">
      <c r="A90" s="78" t="s">
        <v>693</v>
      </c>
      <c r="B90" s="64" t="s">
        <v>156</v>
      </c>
      <c r="G90" s="78"/>
    </row>
    <row r="91" spans="1:7" hidden="1" outlineLevel="1">
      <c r="A91" s="78" t="s">
        <v>694</v>
      </c>
      <c r="B91" s="64" t="s">
        <v>156</v>
      </c>
      <c r="G91" s="78"/>
    </row>
    <row r="92" spans="1:7" hidden="1" outlineLevel="1">
      <c r="A92" s="78" t="s">
        <v>695</v>
      </c>
      <c r="B92" s="64" t="s">
        <v>156</v>
      </c>
      <c r="G92" s="78"/>
    </row>
    <row r="93" spans="1:7" hidden="1" outlineLevel="1">
      <c r="A93" s="78" t="s">
        <v>696</v>
      </c>
      <c r="B93" s="64" t="s">
        <v>156</v>
      </c>
      <c r="G93" s="78"/>
    </row>
    <row r="94" spans="1:7" hidden="1" outlineLevel="1">
      <c r="A94" s="78" t="s">
        <v>697</v>
      </c>
      <c r="B94" s="64" t="s">
        <v>156</v>
      </c>
      <c r="G94" s="78"/>
    </row>
    <row r="95" spans="1:7" hidden="1" outlineLevel="1">
      <c r="A95" s="78" t="s">
        <v>698</v>
      </c>
      <c r="B95" s="64" t="s">
        <v>156</v>
      </c>
      <c r="G95" s="78"/>
    </row>
    <row r="96" spans="1:7" hidden="1" outlineLevel="1">
      <c r="A96" s="78" t="s">
        <v>699</v>
      </c>
      <c r="B96" s="64" t="s">
        <v>156</v>
      </c>
      <c r="G96" s="78"/>
    </row>
    <row r="97" spans="1:7" hidden="1" outlineLevel="1">
      <c r="A97" s="78" t="s">
        <v>700</v>
      </c>
      <c r="B97" s="64" t="s">
        <v>156</v>
      </c>
      <c r="G97" s="78"/>
    </row>
    <row r="98" spans="1:7" ht="15" customHeight="1" collapsed="1">
      <c r="A98" s="57"/>
      <c r="B98" s="59" t="s">
        <v>947</v>
      </c>
      <c r="C98" s="57" t="s">
        <v>145</v>
      </c>
      <c r="D98" s="57" t="s">
        <v>146</v>
      </c>
      <c r="E98" s="47"/>
      <c r="F98" s="58" t="s">
        <v>149</v>
      </c>
      <c r="G98" s="58"/>
    </row>
    <row r="99" spans="1:7">
      <c r="A99" s="78" t="s">
        <v>701</v>
      </c>
      <c r="B99" s="78" t="s">
        <v>1022</v>
      </c>
      <c r="C99" s="121">
        <v>3.8513822481313749E-2</v>
      </c>
      <c r="D99" s="121">
        <v>0</v>
      </c>
      <c r="E99" s="121"/>
      <c r="F99" s="121">
        <f>C99</f>
        <v>3.8513822481313749E-2</v>
      </c>
      <c r="G99" s="78"/>
    </row>
    <row r="100" spans="1:7">
      <c r="A100" s="78" t="s">
        <v>702</v>
      </c>
      <c r="B100" s="78" t="s">
        <v>1023</v>
      </c>
      <c r="C100" s="121">
        <v>0.11656514657432336</v>
      </c>
      <c r="D100" s="121">
        <v>0</v>
      </c>
      <c r="E100" s="121"/>
      <c r="F100" s="121">
        <f t="shared" ref="F100:F118" si="1">C100</f>
        <v>0.11656514657432336</v>
      </c>
      <c r="G100" s="78"/>
    </row>
    <row r="101" spans="1:7">
      <c r="A101" s="78" t="s">
        <v>703</v>
      </c>
      <c r="B101" s="78" t="s">
        <v>1024</v>
      </c>
      <c r="C101" s="121">
        <v>0.11770168936275732</v>
      </c>
      <c r="D101" s="121">
        <v>0</v>
      </c>
      <c r="E101" s="121"/>
      <c r="F101" s="121">
        <f t="shared" si="1"/>
        <v>0.11770168936275732</v>
      </c>
      <c r="G101" s="78"/>
    </row>
    <row r="102" spans="1:7">
      <c r="A102" s="78" t="s">
        <v>704</v>
      </c>
      <c r="B102" s="78" t="s">
        <v>1025</v>
      </c>
      <c r="C102" s="121">
        <v>7.7075880264792687E-2</v>
      </c>
      <c r="D102" s="121">
        <v>0</v>
      </c>
      <c r="E102" s="121"/>
      <c r="F102" s="121">
        <f t="shared" si="1"/>
        <v>7.7075880264792687E-2</v>
      </c>
      <c r="G102" s="78"/>
    </row>
    <row r="103" spans="1:7">
      <c r="A103" s="78" t="s">
        <v>705</v>
      </c>
      <c r="B103" s="78" t="s">
        <v>1026</v>
      </c>
      <c r="C103" s="121">
        <v>3.375380938140591E-2</v>
      </c>
      <c r="D103" s="121">
        <v>0</v>
      </c>
      <c r="E103" s="121"/>
      <c r="F103" s="121">
        <f t="shared" si="1"/>
        <v>3.375380938140591E-2</v>
      </c>
      <c r="G103" s="78"/>
    </row>
    <row r="104" spans="1:7">
      <c r="A104" s="78" t="s">
        <v>706</v>
      </c>
      <c r="B104" s="78" t="s">
        <v>1027</v>
      </c>
      <c r="C104" s="121">
        <v>6.3533611786650568E-2</v>
      </c>
      <c r="D104" s="121">
        <v>0</v>
      </c>
      <c r="E104" s="121"/>
      <c r="F104" s="121">
        <f t="shared" si="1"/>
        <v>6.3533611786650568E-2</v>
      </c>
      <c r="G104" s="78"/>
    </row>
    <row r="105" spans="1:7">
      <c r="A105" s="78" t="s">
        <v>707</v>
      </c>
      <c r="B105" s="78" t="s">
        <v>1028</v>
      </c>
      <c r="C105" s="121">
        <v>4.2348819450447384E-2</v>
      </c>
      <c r="D105" s="121">
        <v>0</v>
      </c>
      <c r="E105" s="121"/>
      <c r="F105" s="121">
        <f t="shared" si="1"/>
        <v>4.2348819450447384E-2</v>
      </c>
      <c r="G105" s="78"/>
    </row>
    <row r="106" spans="1:7">
      <c r="A106" s="78" t="s">
        <v>708</v>
      </c>
      <c r="B106" s="78" t="s">
        <v>1029</v>
      </c>
      <c r="C106" s="121">
        <v>3.7917881942391186E-2</v>
      </c>
      <c r="D106" s="121">
        <v>0</v>
      </c>
      <c r="E106" s="121"/>
      <c r="F106" s="121">
        <f t="shared" si="1"/>
        <v>3.7917881942391186E-2</v>
      </c>
      <c r="G106" s="78"/>
    </row>
    <row r="107" spans="1:7">
      <c r="A107" s="78" t="s">
        <v>709</v>
      </c>
      <c r="B107" s="78" t="s">
        <v>1030</v>
      </c>
      <c r="C107" s="121">
        <v>2.3670875368967314E-3</v>
      </c>
      <c r="D107" s="121">
        <v>0</v>
      </c>
      <c r="E107" s="121"/>
      <c r="F107" s="121">
        <f t="shared" si="1"/>
        <v>2.3670875368967314E-3</v>
      </c>
      <c r="G107" s="78"/>
    </row>
    <row r="108" spans="1:7">
      <c r="A108" s="78" t="s">
        <v>710</v>
      </c>
      <c r="B108" s="78" t="s">
        <v>1031</v>
      </c>
      <c r="C108" s="121">
        <v>7.0356519026449791E-3</v>
      </c>
      <c r="D108" s="121">
        <v>0</v>
      </c>
      <c r="E108" s="121"/>
      <c r="F108" s="121">
        <f t="shared" si="1"/>
        <v>7.0356519026449791E-3</v>
      </c>
      <c r="G108" s="78"/>
    </row>
    <row r="109" spans="1:7">
      <c r="A109" s="78" t="s">
        <v>711</v>
      </c>
      <c r="B109" s="78" t="s">
        <v>1032</v>
      </c>
      <c r="C109" s="121">
        <v>7.0789280336192736E-2</v>
      </c>
      <c r="D109" s="121">
        <v>0</v>
      </c>
      <c r="E109" s="121"/>
      <c r="F109" s="121">
        <f t="shared" si="1"/>
        <v>7.0789280336192736E-2</v>
      </c>
      <c r="G109" s="78"/>
    </row>
    <row r="110" spans="1:7">
      <c r="A110" s="78" t="s">
        <v>712</v>
      </c>
      <c r="B110" s="78" t="s">
        <v>1033</v>
      </c>
      <c r="C110" s="121">
        <v>1.533633578468745E-2</v>
      </c>
      <c r="D110" s="121">
        <v>0</v>
      </c>
      <c r="E110" s="121"/>
      <c r="F110" s="121">
        <f t="shared" si="1"/>
        <v>1.533633578468745E-2</v>
      </c>
      <c r="G110" s="78"/>
    </row>
    <row r="111" spans="1:7">
      <c r="A111" s="78" t="s">
        <v>713</v>
      </c>
      <c r="B111" s="78" t="s">
        <v>1034</v>
      </c>
      <c r="C111" s="121">
        <v>2.0363543883388166E-3</v>
      </c>
      <c r="D111" s="121">
        <v>0</v>
      </c>
      <c r="E111" s="121"/>
      <c r="F111" s="121">
        <f t="shared" si="1"/>
        <v>2.0363543883388166E-3</v>
      </c>
      <c r="G111" s="78"/>
    </row>
    <row r="112" spans="1:7">
      <c r="A112" s="78" t="s">
        <v>714</v>
      </c>
      <c r="B112" s="78" t="s">
        <v>1035</v>
      </c>
      <c r="C112" s="121">
        <v>6.0478088834017438E-2</v>
      </c>
      <c r="D112" s="121">
        <v>0</v>
      </c>
      <c r="E112" s="121"/>
      <c r="F112" s="121">
        <f t="shared" si="1"/>
        <v>6.0478088834017438E-2</v>
      </c>
      <c r="G112" s="78"/>
    </row>
    <row r="113" spans="1:7">
      <c r="A113" s="78" t="s">
        <v>715</v>
      </c>
      <c r="B113" s="78" t="s">
        <v>1036</v>
      </c>
      <c r="C113" s="121">
        <v>0.11155645425071542</v>
      </c>
      <c r="D113" s="121">
        <v>0</v>
      </c>
      <c r="E113" s="121"/>
      <c r="F113" s="121">
        <f t="shared" si="1"/>
        <v>0.11155645425071542</v>
      </c>
      <c r="G113" s="78"/>
    </row>
    <row r="114" spans="1:7">
      <c r="A114" s="78" t="s">
        <v>716</v>
      </c>
      <c r="B114" s="78" t="s">
        <v>1037</v>
      </c>
      <c r="C114" s="121">
        <v>4.1698757173609879E-2</v>
      </c>
      <c r="D114" s="121">
        <v>0</v>
      </c>
      <c r="E114" s="121"/>
      <c r="F114" s="121">
        <f t="shared" si="1"/>
        <v>4.1698757173609879E-2</v>
      </c>
      <c r="G114" s="78"/>
    </row>
    <row r="115" spans="1:7">
      <c r="A115" s="78" t="s">
        <v>717</v>
      </c>
      <c r="B115" s="78" t="s">
        <v>1038</v>
      </c>
      <c r="C115" s="121">
        <v>6.7989917683316678E-2</v>
      </c>
      <c r="D115" s="121">
        <v>0</v>
      </c>
      <c r="E115" s="121"/>
      <c r="F115" s="121">
        <f t="shared" si="1"/>
        <v>6.7989917683316678E-2</v>
      </c>
      <c r="G115" s="78"/>
    </row>
    <row r="116" spans="1:7">
      <c r="A116" s="78" t="s">
        <v>718</v>
      </c>
      <c r="B116" s="78" t="s">
        <v>1039</v>
      </c>
      <c r="C116" s="121">
        <v>6.5396889961907831E-2</v>
      </c>
      <c r="D116" s="121">
        <v>0</v>
      </c>
      <c r="E116" s="121"/>
      <c r="F116" s="121">
        <f t="shared" si="1"/>
        <v>6.5396889961907831E-2</v>
      </c>
      <c r="G116" s="78"/>
    </row>
    <row r="117" spans="1:7">
      <c r="A117" s="78" t="s">
        <v>719</v>
      </c>
      <c r="B117" s="78" t="s">
        <v>1040</v>
      </c>
      <c r="C117" s="121">
        <v>2.7675796187502565E-2</v>
      </c>
      <c r="D117" s="121">
        <v>0</v>
      </c>
      <c r="E117" s="121"/>
      <c r="F117" s="121">
        <f t="shared" si="1"/>
        <v>2.7675796187502565E-2</v>
      </c>
      <c r="G117" s="78"/>
    </row>
    <row r="118" spans="1:7">
      <c r="A118" s="78" t="s">
        <v>720</v>
      </c>
      <c r="B118" s="78" t="s">
        <v>1041</v>
      </c>
      <c r="C118" s="121">
        <v>2.2872471609238455E-4</v>
      </c>
      <c r="D118" s="121">
        <v>0</v>
      </c>
      <c r="E118" s="121"/>
      <c r="F118" s="121">
        <f t="shared" si="1"/>
        <v>2.2872471609238455E-4</v>
      </c>
      <c r="G118" s="78"/>
    </row>
    <row r="119" spans="1:7" hidden="1" outlineLevel="1">
      <c r="A119" s="78" t="s">
        <v>721</v>
      </c>
      <c r="B119" s="90" t="s">
        <v>88</v>
      </c>
      <c r="C119" s="78" t="s">
        <v>55</v>
      </c>
      <c r="D119" s="78" t="s">
        <v>55</v>
      </c>
      <c r="F119" s="78" t="s">
        <v>55</v>
      </c>
      <c r="G119" s="78"/>
    </row>
    <row r="120" spans="1:7" hidden="1" outlineLevel="1">
      <c r="A120" s="78" t="s">
        <v>722</v>
      </c>
      <c r="B120" s="90" t="s">
        <v>88</v>
      </c>
      <c r="C120" s="78" t="s">
        <v>55</v>
      </c>
      <c r="D120" s="78" t="s">
        <v>55</v>
      </c>
      <c r="F120" s="78" t="s">
        <v>55</v>
      </c>
      <c r="G120" s="78"/>
    </row>
    <row r="121" spans="1:7" hidden="1" outlineLevel="1">
      <c r="A121" s="78" t="s">
        <v>723</v>
      </c>
      <c r="B121" s="90" t="s">
        <v>88</v>
      </c>
      <c r="C121" s="78" t="s">
        <v>55</v>
      </c>
      <c r="D121" s="78" t="s">
        <v>55</v>
      </c>
      <c r="F121" s="78" t="s">
        <v>55</v>
      </c>
      <c r="G121" s="78"/>
    </row>
    <row r="122" spans="1:7" hidden="1" outlineLevel="1">
      <c r="A122" s="78" t="s">
        <v>724</v>
      </c>
      <c r="B122" s="90" t="s">
        <v>88</v>
      </c>
      <c r="C122" s="78" t="s">
        <v>55</v>
      </c>
      <c r="D122" s="78" t="s">
        <v>55</v>
      </c>
      <c r="F122" s="78" t="s">
        <v>55</v>
      </c>
      <c r="G122" s="78"/>
    </row>
    <row r="123" spans="1:7" hidden="1" outlineLevel="1">
      <c r="A123" s="78" t="s">
        <v>725</v>
      </c>
      <c r="B123" s="90" t="s">
        <v>88</v>
      </c>
      <c r="C123" s="78" t="s">
        <v>55</v>
      </c>
      <c r="D123" s="78" t="s">
        <v>55</v>
      </c>
      <c r="F123" s="78" t="s">
        <v>55</v>
      </c>
      <c r="G123" s="78"/>
    </row>
    <row r="124" spans="1:7" hidden="1" outlineLevel="1">
      <c r="A124" s="78" t="s">
        <v>726</v>
      </c>
      <c r="B124" s="90" t="s">
        <v>88</v>
      </c>
      <c r="C124" s="78" t="s">
        <v>55</v>
      </c>
      <c r="D124" s="78" t="s">
        <v>55</v>
      </c>
      <c r="F124" s="78" t="s">
        <v>55</v>
      </c>
      <c r="G124" s="78"/>
    </row>
    <row r="125" spans="1:7" hidden="1" outlineLevel="1">
      <c r="A125" s="78" t="s">
        <v>727</v>
      </c>
      <c r="B125" s="90" t="s">
        <v>88</v>
      </c>
      <c r="C125" s="78" t="s">
        <v>55</v>
      </c>
      <c r="D125" s="78" t="s">
        <v>55</v>
      </c>
      <c r="F125" s="78" t="s">
        <v>55</v>
      </c>
      <c r="G125" s="78"/>
    </row>
    <row r="126" spans="1:7" hidden="1" outlineLevel="1">
      <c r="A126" s="78" t="s">
        <v>728</v>
      </c>
      <c r="B126" s="90" t="s">
        <v>88</v>
      </c>
      <c r="C126" s="78" t="s">
        <v>55</v>
      </c>
      <c r="D126" s="78" t="s">
        <v>55</v>
      </c>
      <c r="F126" s="78" t="s">
        <v>55</v>
      </c>
      <c r="G126" s="78"/>
    </row>
    <row r="127" spans="1:7" hidden="1" outlineLevel="1">
      <c r="A127" s="78" t="s">
        <v>729</v>
      </c>
      <c r="B127" s="90" t="s">
        <v>88</v>
      </c>
      <c r="C127" s="78" t="s">
        <v>55</v>
      </c>
      <c r="D127" s="78" t="s">
        <v>55</v>
      </c>
      <c r="F127" s="78" t="s">
        <v>55</v>
      </c>
      <c r="G127" s="78"/>
    </row>
    <row r="128" spans="1:7" hidden="1" outlineLevel="1">
      <c r="A128" s="78" t="s">
        <v>730</v>
      </c>
      <c r="B128" s="90" t="s">
        <v>88</v>
      </c>
      <c r="C128" s="78" t="s">
        <v>55</v>
      </c>
      <c r="D128" s="78" t="s">
        <v>55</v>
      </c>
      <c r="F128" s="78" t="s">
        <v>55</v>
      </c>
      <c r="G128" s="78"/>
    </row>
    <row r="129" spans="1:7" hidden="1" outlineLevel="1">
      <c r="A129" s="78" t="s">
        <v>731</v>
      </c>
      <c r="B129" s="90" t="s">
        <v>88</v>
      </c>
      <c r="C129" s="78" t="s">
        <v>55</v>
      </c>
      <c r="D129" s="78" t="s">
        <v>55</v>
      </c>
      <c r="F129" s="78" t="s">
        <v>55</v>
      </c>
      <c r="G129" s="78"/>
    </row>
    <row r="130" spans="1:7" ht="15" customHeight="1" collapsed="1">
      <c r="A130" s="57"/>
      <c r="B130" s="59" t="s">
        <v>948</v>
      </c>
      <c r="C130" s="57" t="s">
        <v>145</v>
      </c>
      <c r="D130" s="57" t="s">
        <v>146</v>
      </c>
      <c r="E130" s="47"/>
      <c r="F130" s="58" t="s">
        <v>149</v>
      </c>
      <c r="G130" s="58"/>
    </row>
    <row r="131" spans="1:7">
      <c r="A131" s="78" t="s">
        <v>732</v>
      </c>
      <c r="B131" s="78" t="s">
        <v>34</v>
      </c>
      <c r="C131" s="121">
        <v>0</v>
      </c>
      <c r="D131" s="121">
        <v>0</v>
      </c>
      <c r="E131" s="121"/>
      <c r="F131" s="121">
        <v>0</v>
      </c>
    </row>
    <row r="132" spans="1:7">
      <c r="A132" s="78" t="s">
        <v>733</v>
      </c>
      <c r="B132" s="78" t="s">
        <v>35</v>
      </c>
      <c r="C132" s="121">
        <v>1</v>
      </c>
      <c r="D132" s="121">
        <v>0</v>
      </c>
      <c r="E132" s="121"/>
      <c r="F132" s="121">
        <v>1</v>
      </c>
    </row>
    <row r="133" spans="1:7">
      <c r="A133" s="78" t="s">
        <v>734</v>
      </c>
      <c r="B133" s="78" t="s">
        <v>2</v>
      </c>
      <c r="C133" s="121">
        <v>0</v>
      </c>
      <c r="D133" s="121">
        <v>0</v>
      </c>
      <c r="E133" s="121"/>
      <c r="F133" s="121">
        <v>0</v>
      </c>
    </row>
    <row r="134" spans="1:7" hidden="1" outlineLevel="1">
      <c r="A134" s="78" t="s">
        <v>735</v>
      </c>
      <c r="E134" s="89"/>
    </row>
    <row r="135" spans="1:7" hidden="1" outlineLevel="1">
      <c r="A135" s="78" t="s">
        <v>736</v>
      </c>
      <c r="E135" s="89"/>
    </row>
    <row r="136" spans="1:7" hidden="1" outlineLevel="1">
      <c r="A136" s="78" t="s">
        <v>737</v>
      </c>
      <c r="E136" s="89"/>
    </row>
    <row r="137" spans="1:7" hidden="1" outlineLevel="1">
      <c r="A137" s="78" t="s">
        <v>738</v>
      </c>
      <c r="E137" s="89"/>
    </row>
    <row r="138" spans="1:7" hidden="1" outlineLevel="1">
      <c r="A138" s="78" t="s">
        <v>739</v>
      </c>
      <c r="E138" s="89"/>
    </row>
    <row r="139" spans="1:7" hidden="1" outlineLevel="1">
      <c r="A139" s="78" t="s">
        <v>740</v>
      </c>
      <c r="E139" s="89"/>
    </row>
    <row r="140" spans="1:7" ht="15" customHeight="1" collapsed="1">
      <c r="A140" s="57"/>
      <c r="B140" s="59" t="s">
        <v>949</v>
      </c>
      <c r="C140" s="57" t="s">
        <v>145</v>
      </c>
      <c r="D140" s="57" t="s">
        <v>146</v>
      </c>
      <c r="E140" s="47"/>
      <c r="F140" s="58" t="s">
        <v>149</v>
      </c>
      <c r="G140" s="58"/>
    </row>
    <row r="141" spans="1:7">
      <c r="A141" s="78" t="s">
        <v>741</v>
      </c>
      <c r="B141" s="78" t="s">
        <v>38</v>
      </c>
      <c r="C141" s="121">
        <v>0.27706268925459887</v>
      </c>
      <c r="D141" s="121">
        <v>0</v>
      </c>
      <c r="E141" s="121"/>
      <c r="F141" s="121">
        <f>C141</f>
        <v>0.27706268925459887</v>
      </c>
    </row>
    <row r="142" spans="1:7">
      <c r="A142" s="78" t="s">
        <v>742</v>
      </c>
      <c r="B142" s="78" t="s">
        <v>13</v>
      </c>
      <c r="C142" s="121">
        <v>0.72293731074540635</v>
      </c>
      <c r="D142" s="121">
        <v>0</v>
      </c>
      <c r="E142" s="121"/>
      <c r="F142" s="121">
        <f>C142</f>
        <v>0.72293731074540635</v>
      </c>
    </row>
    <row r="143" spans="1:7">
      <c r="A143" s="78" t="s">
        <v>743</v>
      </c>
      <c r="B143" s="78" t="s">
        <v>2</v>
      </c>
      <c r="C143" s="121">
        <v>0</v>
      </c>
      <c r="D143" s="121">
        <v>0</v>
      </c>
      <c r="E143" s="121"/>
      <c r="F143" s="121">
        <v>0</v>
      </c>
    </row>
    <row r="144" spans="1:7" hidden="1" outlineLevel="1">
      <c r="A144" s="78" t="s">
        <v>744</v>
      </c>
      <c r="C144" s="78" t="s">
        <v>55</v>
      </c>
      <c r="D144" s="78" t="s">
        <v>55</v>
      </c>
      <c r="E144" s="89"/>
      <c r="F144" s="78" t="s">
        <v>55</v>
      </c>
    </row>
    <row r="145" spans="1:7" hidden="1" outlineLevel="1">
      <c r="A145" s="78" t="s">
        <v>745</v>
      </c>
      <c r="E145" s="89"/>
    </row>
    <row r="146" spans="1:7" hidden="1" outlineLevel="1">
      <c r="A146" s="78" t="s">
        <v>746</v>
      </c>
      <c r="E146" s="89"/>
    </row>
    <row r="147" spans="1:7" hidden="1" outlineLevel="1">
      <c r="A147" s="78" t="s">
        <v>747</v>
      </c>
      <c r="E147" s="89"/>
    </row>
    <row r="148" spans="1:7" hidden="1" outlineLevel="1">
      <c r="A148" s="78" t="s">
        <v>748</v>
      </c>
      <c r="E148" s="89"/>
    </row>
    <row r="149" spans="1:7" hidden="1" outlineLevel="1">
      <c r="A149" s="78" t="s">
        <v>749</v>
      </c>
      <c r="E149" s="89"/>
    </row>
    <row r="150" spans="1:7" ht="15" customHeight="1" collapsed="1">
      <c r="A150" s="57"/>
      <c r="B150" s="59" t="s">
        <v>950</v>
      </c>
      <c r="C150" s="57" t="s">
        <v>145</v>
      </c>
      <c r="D150" s="57" t="s">
        <v>146</v>
      </c>
      <c r="E150" s="47"/>
      <c r="F150" s="58" t="s">
        <v>149</v>
      </c>
      <c r="G150" s="58"/>
    </row>
    <row r="151" spans="1:7">
      <c r="A151" s="78" t="s">
        <v>750</v>
      </c>
      <c r="B151" s="7" t="s">
        <v>62</v>
      </c>
      <c r="C151" s="121">
        <v>0.11899427189954211</v>
      </c>
      <c r="D151" s="121">
        <v>0</v>
      </c>
      <c r="E151" s="121"/>
      <c r="F151" s="121">
        <f>C151</f>
        <v>0.11899427189954211</v>
      </c>
    </row>
    <row r="152" spans="1:7">
      <c r="A152" s="78" t="s">
        <v>751</v>
      </c>
      <c r="B152" s="7" t="s">
        <v>18</v>
      </c>
      <c r="C152" s="121">
        <v>0.25152008798117442</v>
      </c>
      <c r="D152" s="121">
        <v>0</v>
      </c>
      <c r="E152" s="121"/>
      <c r="F152" s="121">
        <f t="shared" ref="F152:F155" si="2">C152</f>
        <v>0.25152008798117442</v>
      </c>
    </row>
    <row r="153" spans="1:7">
      <c r="A153" s="78" t="s">
        <v>752</v>
      </c>
      <c r="B153" s="7" t="s">
        <v>19</v>
      </c>
      <c r="C153" s="121">
        <v>0.19166187774360088</v>
      </c>
      <c r="D153" s="121">
        <v>0</v>
      </c>
      <c r="E153" s="121"/>
      <c r="F153" s="121">
        <f t="shared" si="2"/>
        <v>0.19166187774360088</v>
      </c>
    </row>
    <row r="154" spans="1:7">
      <c r="A154" s="78" t="s">
        <v>753</v>
      </c>
      <c r="B154" s="7" t="s">
        <v>20</v>
      </c>
      <c r="C154" s="121">
        <v>0.20481961055418121</v>
      </c>
      <c r="D154" s="121">
        <v>0</v>
      </c>
      <c r="E154" s="121"/>
      <c r="F154" s="121">
        <f t="shared" si="2"/>
        <v>0.20481961055418121</v>
      </c>
    </row>
    <row r="155" spans="1:7">
      <c r="A155" s="78" t="s">
        <v>754</v>
      </c>
      <c r="B155" s="7" t="s">
        <v>21</v>
      </c>
      <c r="C155" s="121">
        <v>0.23300415182150616</v>
      </c>
      <c r="D155" s="121">
        <v>0</v>
      </c>
      <c r="E155" s="121"/>
      <c r="F155" s="121">
        <f t="shared" si="2"/>
        <v>0.23300415182150616</v>
      </c>
    </row>
    <row r="156" spans="1:7" hidden="1" outlineLevel="1">
      <c r="A156" s="78" t="s">
        <v>755</v>
      </c>
      <c r="B156" s="7"/>
    </row>
    <row r="157" spans="1:7" hidden="1" outlineLevel="1">
      <c r="A157" s="78" t="s">
        <v>756</v>
      </c>
      <c r="B157" s="7"/>
    </row>
    <row r="158" spans="1:7" hidden="1" outlineLevel="1">
      <c r="A158" s="78" t="s">
        <v>757</v>
      </c>
      <c r="B158" s="7"/>
    </row>
    <row r="159" spans="1:7" hidden="1" outlineLevel="1">
      <c r="A159" s="78" t="s">
        <v>758</v>
      </c>
      <c r="B159" s="7"/>
    </row>
    <row r="160" spans="1:7" ht="15" customHeight="1" collapsed="1">
      <c r="A160" s="57"/>
      <c r="B160" s="59" t="s">
        <v>951</v>
      </c>
      <c r="C160" s="57" t="s">
        <v>145</v>
      </c>
      <c r="D160" s="57" t="s">
        <v>146</v>
      </c>
      <c r="E160" s="47"/>
      <c r="F160" s="58" t="s">
        <v>149</v>
      </c>
      <c r="G160" s="58"/>
    </row>
    <row r="161" spans="1:7">
      <c r="A161" s="78" t="s">
        <v>759</v>
      </c>
      <c r="B161" s="78" t="s">
        <v>89</v>
      </c>
      <c r="C161" s="121">
        <v>0</v>
      </c>
      <c r="D161" s="121">
        <v>0</v>
      </c>
      <c r="E161" s="121"/>
      <c r="F161" s="121">
        <v>0</v>
      </c>
    </row>
    <row r="162" spans="1:7" hidden="1" outlineLevel="1">
      <c r="A162" s="78" t="s">
        <v>760</v>
      </c>
      <c r="E162" s="89"/>
    </row>
    <row r="163" spans="1:7" hidden="1" outlineLevel="1">
      <c r="A163" s="78" t="s">
        <v>761</v>
      </c>
      <c r="E163" s="89"/>
    </row>
    <row r="164" spans="1:7" hidden="1" outlineLevel="1">
      <c r="A164" s="78" t="s">
        <v>762</v>
      </c>
      <c r="E164" s="89"/>
    </row>
    <row r="165" spans="1:7" hidden="1" outlineLevel="1">
      <c r="A165" s="78" t="s">
        <v>763</v>
      </c>
      <c r="E165" s="89"/>
    </row>
    <row r="166" spans="1:7" ht="18.75" collapsed="1">
      <c r="A166" s="37"/>
      <c r="B166" s="40" t="s">
        <v>230</v>
      </c>
      <c r="C166" s="37"/>
      <c r="D166" s="37"/>
      <c r="E166" s="37"/>
      <c r="F166" s="38"/>
      <c r="G166" s="38"/>
    </row>
    <row r="167" spans="1:7" ht="15" customHeight="1">
      <c r="A167" s="57"/>
      <c r="B167" s="59" t="s">
        <v>952</v>
      </c>
      <c r="C167" s="57" t="s">
        <v>153</v>
      </c>
      <c r="D167" s="57" t="s">
        <v>58</v>
      </c>
      <c r="E167" s="47"/>
      <c r="F167" s="57" t="s">
        <v>145</v>
      </c>
      <c r="G167" s="57" t="s">
        <v>151</v>
      </c>
    </row>
    <row r="168" spans="1:7">
      <c r="A168" s="78" t="s">
        <v>764</v>
      </c>
      <c r="B168" s="90" t="s">
        <v>90</v>
      </c>
      <c r="C168" s="110">
        <v>1386.8651325719236</v>
      </c>
      <c r="D168" s="110">
        <v>127927</v>
      </c>
      <c r="E168" s="46"/>
      <c r="F168" s="42"/>
      <c r="G168" s="42"/>
    </row>
    <row r="169" spans="1:7">
      <c r="A169" s="46"/>
      <c r="B169" s="76"/>
      <c r="C169" s="110" t="s">
        <v>1086</v>
      </c>
      <c r="D169" s="46" t="s">
        <v>1086</v>
      </c>
      <c r="E169" s="46"/>
      <c r="F169" s="121"/>
      <c r="G169" s="121"/>
    </row>
    <row r="170" spans="1:7">
      <c r="B170" s="90" t="s">
        <v>154</v>
      </c>
      <c r="C170" s="110" t="s">
        <v>1086</v>
      </c>
      <c r="D170" s="46" t="s">
        <v>1086</v>
      </c>
      <c r="E170" s="46"/>
      <c r="F170" s="121"/>
      <c r="G170" s="121"/>
    </row>
    <row r="171" spans="1:7">
      <c r="A171" s="78" t="s">
        <v>765</v>
      </c>
      <c r="B171" s="90" t="s">
        <v>1051</v>
      </c>
      <c r="C171" s="110"/>
      <c r="E171" s="46"/>
      <c r="F171" s="121">
        <f t="shared" ref="F171:F194" si="3">IF($C$195=0,"",IF(C171="[for completion]","",C171/$C$195))</f>
        <v>0</v>
      </c>
      <c r="G171" s="121">
        <f t="shared" ref="G171:G194" si="4">IF($D$195=0,"",IF(D171="[for completion]","",D171/$D$195))</f>
        <v>0</v>
      </c>
    </row>
    <row r="172" spans="1:7">
      <c r="A172" s="78" t="s">
        <v>766</v>
      </c>
      <c r="B172" s="90" t="s">
        <v>1007</v>
      </c>
      <c r="C172" s="110">
        <v>28799.086622150015</v>
      </c>
      <c r="D172" s="110">
        <v>54718</v>
      </c>
      <c r="E172" s="46"/>
      <c r="F172" s="121">
        <f t="shared" si="3"/>
        <v>0.1623238254487383</v>
      </c>
      <c r="G172" s="121">
        <f t="shared" si="4"/>
        <v>0.42772831380396631</v>
      </c>
    </row>
    <row r="173" spans="1:7">
      <c r="A173" s="78" t="s">
        <v>767</v>
      </c>
      <c r="B173" s="90" t="s">
        <v>1008</v>
      </c>
      <c r="C173" s="110">
        <v>66275.373007489936</v>
      </c>
      <c r="D173" s="110">
        <v>45301</v>
      </c>
      <c r="E173" s="46"/>
      <c r="F173" s="121">
        <f t="shared" si="3"/>
        <v>0.37355601657670451</v>
      </c>
      <c r="G173" s="121">
        <f t="shared" si="4"/>
        <v>0.35411601929225262</v>
      </c>
    </row>
    <row r="174" spans="1:7">
      <c r="A174" s="78" t="s">
        <v>768</v>
      </c>
      <c r="B174" s="90" t="s">
        <v>1009</v>
      </c>
      <c r="C174" s="110">
        <v>45866.556119729968</v>
      </c>
      <c r="D174" s="110">
        <v>18917</v>
      </c>
      <c r="E174" s="46"/>
      <c r="F174" s="121">
        <f t="shared" si="3"/>
        <v>0.25852329788082629</v>
      </c>
      <c r="G174" s="121">
        <f t="shared" si="4"/>
        <v>0.14787339654646792</v>
      </c>
    </row>
    <row r="175" spans="1:7">
      <c r="A175" s="78" t="s">
        <v>769</v>
      </c>
      <c r="B175" s="90" t="s">
        <v>1010</v>
      </c>
      <c r="C175" s="110">
        <v>20102.032273230005</v>
      </c>
      <c r="D175" s="110">
        <v>5879</v>
      </c>
      <c r="E175" s="46"/>
      <c r="F175" s="121">
        <f t="shared" si="3"/>
        <v>0.11330355093189019</v>
      </c>
      <c r="G175" s="121">
        <f t="shared" si="4"/>
        <v>4.5955896722349468E-2</v>
      </c>
    </row>
    <row r="176" spans="1:7">
      <c r="A176" s="78" t="s">
        <v>770</v>
      </c>
      <c r="B176" s="90" t="s">
        <v>1011</v>
      </c>
      <c r="C176" s="110">
        <v>7982.2172971399987</v>
      </c>
      <c r="D176" s="110">
        <v>1800</v>
      </c>
      <c r="E176" s="46"/>
      <c r="F176" s="121">
        <f t="shared" si="3"/>
        <v>4.499115073456178E-2</v>
      </c>
      <c r="G176" s="121">
        <f t="shared" si="4"/>
        <v>1.4070524596058689E-2</v>
      </c>
    </row>
    <row r="177" spans="1:7">
      <c r="A177" s="78" t="s">
        <v>771</v>
      </c>
      <c r="B177" s="90" t="s">
        <v>1012</v>
      </c>
      <c r="C177" s="110">
        <v>8392.2304947900029</v>
      </c>
      <c r="D177" s="110">
        <v>1312</v>
      </c>
      <c r="E177" s="46"/>
      <c r="F177" s="121">
        <f t="shared" si="3"/>
        <v>4.7302158427279001E-2</v>
      </c>
      <c r="G177" s="121">
        <f t="shared" si="4"/>
        <v>1.0255849038905E-2</v>
      </c>
    </row>
    <row r="178" spans="1:7">
      <c r="A178" s="78" t="s">
        <v>772</v>
      </c>
      <c r="B178" s="90"/>
      <c r="C178" s="110"/>
      <c r="D178" s="110"/>
      <c r="E178" s="46"/>
      <c r="F178" s="121">
        <f t="shared" si="3"/>
        <v>0</v>
      </c>
      <c r="G178" s="121">
        <f t="shared" si="4"/>
        <v>0</v>
      </c>
    </row>
    <row r="179" spans="1:7">
      <c r="A179" s="78" t="s">
        <v>773</v>
      </c>
      <c r="B179" s="90" t="s">
        <v>1052</v>
      </c>
      <c r="C179" s="110"/>
      <c r="D179" s="110"/>
      <c r="E179" s="46"/>
      <c r="F179" s="121">
        <f t="shared" si="3"/>
        <v>0</v>
      </c>
      <c r="G179" s="121">
        <f t="shared" si="4"/>
        <v>0</v>
      </c>
    </row>
    <row r="180" spans="1:7">
      <c r="A180" s="78" t="s">
        <v>774</v>
      </c>
      <c r="B180" s="90" t="s">
        <v>1013</v>
      </c>
      <c r="C180" s="110">
        <v>0</v>
      </c>
      <c r="D180" s="110">
        <v>0</v>
      </c>
      <c r="E180" s="90"/>
      <c r="F180" s="121">
        <f t="shared" si="3"/>
        <v>0</v>
      </c>
      <c r="G180" s="121">
        <f t="shared" si="4"/>
        <v>0</v>
      </c>
    </row>
    <row r="181" spans="1:7">
      <c r="A181" s="78" t="s">
        <v>775</v>
      </c>
      <c r="B181" s="90" t="s">
        <v>1014</v>
      </c>
      <c r="C181" s="110">
        <v>0</v>
      </c>
      <c r="D181" s="110">
        <v>0</v>
      </c>
      <c r="E181" s="90"/>
      <c r="F181" s="121">
        <f t="shared" si="3"/>
        <v>0</v>
      </c>
      <c r="G181" s="121">
        <f t="shared" si="4"/>
        <v>0</v>
      </c>
    </row>
    <row r="182" spans="1:7">
      <c r="A182" s="78" t="s">
        <v>776</v>
      </c>
      <c r="B182" s="90" t="s">
        <v>1015</v>
      </c>
      <c r="C182" s="110">
        <v>0</v>
      </c>
      <c r="D182" s="110">
        <v>0</v>
      </c>
      <c r="E182" s="90"/>
      <c r="F182" s="121">
        <f t="shared" si="3"/>
        <v>0</v>
      </c>
      <c r="G182" s="121">
        <f t="shared" si="4"/>
        <v>0</v>
      </c>
    </row>
    <row r="183" spans="1:7">
      <c r="A183" s="78" t="s">
        <v>777</v>
      </c>
      <c r="B183" s="90" t="s">
        <v>1016</v>
      </c>
      <c r="C183" s="110">
        <v>0</v>
      </c>
      <c r="D183" s="110">
        <v>0</v>
      </c>
      <c r="E183" s="90"/>
      <c r="F183" s="121">
        <f t="shared" si="3"/>
        <v>0</v>
      </c>
      <c r="G183" s="121">
        <f t="shared" si="4"/>
        <v>0</v>
      </c>
    </row>
    <row r="184" spans="1:7">
      <c r="A184" s="78" t="s">
        <v>778</v>
      </c>
      <c r="B184" s="90" t="s">
        <v>1017</v>
      </c>
      <c r="C184" s="110">
        <v>0</v>
      </c>
      <c r="D184" s="110">
        <v>0</v>
      </c>
      <c r="E184" s="90"/>
      <c r="F184" s="121">
        <f t="shared" si="3"/>
        <v>0</v>
      </c>
      <c r="G184" s="121">
        <f t="shared" si="4"/>
        <v>0</v>
      </c>
    </row>
    <row r="185" spans="1:7">
      <c r="A185" s="78" t="s">
        <v>779</v>
      </c>
      <c r="B185" s="90" t="s">
        <v>1018</v>
      </c>
      <c r="C185" s="110">
        <v>0</v>
      </c>
      <c r="D185" s="110">
        <v>0</v>
      </c>
      <c r="E185" s="90"/>
      <c r="F185" s="121">
        <f t="shared" si="3"/>
        <v>0</v>
      </c>
      <c r="G185" s="121">
        <f t="shared" si="4"/>
        <v>0</v>
      </c>
    </row>
    <row r="186" spans="1:7" hidden="1" outlineLevel="1">
      <c r="A186" s="78" t="s">
        <v>780</v>
      </c>
      <c r="B186" s="90" t="s">
        <v>88</v>
      </c>
      <c r="C186" s="110" t="s">
        <v>55</v>
      </c>
      <c r="D186" s="110" t="s">
        <v>55</v>
      </c>
      <c r="F186" s="121" t="str">
        <f t="shared" si="3"/>
        <v/>
      </c>
      <c r="G186" s="121" t="str">
        <f t="shared" si="4"/>
        <v/>
      </c>
    </row>
    <row r="187" spans="1:7" hidden="1" outlineLevel="1">
      <c r="A187" s="78" t="s">
        <v>781</v>
      </c>
      <c r="B187" s="90" t="s">
        <v>88</v>
      </c>
      <c r="C187" s="110" t="s">
        <v>55</v>
      </c>
      <c r="D187" s="110" t="s">
        <v>55</v>
      </c>
      <c r="E187" s="56"/>
      <c r="F187" s="121" t="str">
        <f t="shared" si="3"/>
        <v/>
      </c>
      <c r="G187" s="121" t="str">
        <f t="shared" si="4"/>
        <v/>
      </c>
    </row>
    <row r="188" spans="1:7" hidden="1" outlineLevel="1">
      <c r="A188" s="78" t="s">
        <v>782</v>
      </c>
      <c r="B188" s="90" t="s">
        <v>88</v>
      </c>
      <c r="C188" s="110" t="s">
        <v>55</v>
      </c>
      <c r="D188" s="110" t="s">
        <v>55</v>
      </c>
      <c r="E188" s="56"/>
      <c r="F188" s="121" t="str">
        <f t="shared" si="3"/>
        <v/>
      </c>
      <c r="G188" s="121" t="str">
        <f t="shared" si="4"/>
        <v/>
      </c>
    </row>
    <row r="189" spans="1:7" hidden="1" outlineLevel="1">
      <c r="A189" s="78" t="s">
        <v>783</v>
      </c>
      <c r="B189" s="90" t="s">
        <v>88</v>
      </c>
      <c r="C189" s="110" t="s">
        <v>55</v>
      </c>
      <c r="D189" s="110" t="s">
        <v>55</v>
      </c>
      <c r="E189" s="56"/>
      <c r="F189" s="121" t="str">
        <f t="shared" si="3"/>
        <v/>
      </c>
      <c r="G189" s="121" t="str">
        <f t="shared" si="4"/>
        <v/>
      </c>
    </row>
    <row r="190" spans="1:7" hidden="1" outlineLevel="1">
      <c r="A190" s="78" t="s">
        <v>784</v>
      </c>
      <c r="B190" s="90" t="s">
        <v>88</v>
      </c>
      <c r="C190" s="110" t="s">
        <v>55</v>
      </c>
      <c r="D190" s="110" t="s">
        <v>55</v>
      </c>
      <c r="E190" s="56"/>
      <c r="F190" s="121" t="str">
        <f t="shared" si="3"/>
        <v/>
      </c>
      <c r="G190" s="121" t="str">
        <f t="shared" si="4"/>
        <v/>
      </c>
    </row>
    <row r="191" spans="1:7" hidden="1" outlineLevel="1">
      <c r="A191" s="78" t="s">
        <v>785</v>
      </c>
      <c r="B191" s="90" t="s">
        <v>88</v>
      </c>
      <c r="C191" s="110" t="s">
        <v>55</v>
      </c>
      <c r="D191" s="110" t="s">
        <v>55</v>
      </c>
      <c r="E191" s="56"/>
      <c r="F191" s="121" t="str">
        <f t="shared" si="3"/>
        <v/>
      </c>
      <c r="G191" s="121" t="str">
        <f t="shared" si="4"/>
        <v/>
      </c>
    </row>
    <row r="192" spans="1:7" hidden="1" outlineLevel="1">
      <c r="A192" s="78" t="s">
        <v>786</v>
      </c>
      <c r="B192" s="90" t="s">
        <v>88</v>
      </c>
      <c r="C192" s="110" t="s">
        <v>55</v>
      </c>
      <c r="D192" s="110" t="s">
        <v>55</v>
      </c>
      <c r="E192" s="56"/>
      <c r="F192" s="121" t="str">
        <f t="shared" si="3"/>
        <v/>
      </c>
      <c r="G192" s="121" t="str">
        <f t="shared" si="4"/>
        <v/>
      </c>
    </row>
    <row r="193" spans="1:7" hidden="1" outlineLevel="1">
      <c r="A193" s="78" t="s">
        <v>787</v>
      </c>
      <c r="B193" s="90" t="s">
        <v>88</v>
      </c>
      <c r="C193" s="110" t="s">
        <v>55</v>
      </c>
      <c r="D193" s="110" t="s">
        <v>55</v>
      </c>
      <c r="E193" s="56"/>
      <c r="F193" s="121" t="str">
        <f t="shared" si="3"/>
        <v/>
      </c>
      <c r="G193" s="121" t="str">
        <f t="shared" si="4"/>
        <v/>
      </c>
    </row>
    <row r="194" spans="1:7" hidden="1" outlineLevel="1">
      <c r="A194" s="78" t="s">
        <v>788</v>
      </c>
      <c r="B194" s="90" t="s">
        <v>88</v>
      </c>
      <c r="C194" s="110" t="s">
        <v>55</v>
      </c>
      <c r="D194" s="110" t="s">
        <v>55</v>
      </c>
      <c r="E194" s="56"/>
      <c r="F194" s="121" t="str">
        <f t="shared" si="3"/>
        <v/>
      </c>
      <c r="G194" s="121" t="str">
        <f t="shared" si="4"/>
        <v/>
      </c>
    </row>
    <row r="195" spans="1:7" collapsed="1">
      <c r="A195" s="78" t="s">
        <v>789</v>
      </c>
      <c r="B195" s="55" t="s">
        <v>1</v>
      </c>
      <c r="C195" s="110">
        <f>SUM(C172:C185)</f>
        <v>177417.49581452992</v>
      </c>
      <c r="D195" s="110">
        <f>SUM(D172:D185)</f>
        <v>127927</v>
      </c>
      <c r="E195" s="56"/>
      <c r="F195" s="121">
        <f>SUM(F171:F194)</f>
        <v>1</v>
      </c>
      <c r="G195" s="121">
        <f>SUM(G171:G194)</f>
        <v>1</v>
      </c>
    </row>
    <row r="196" spans="1:7" ht="15" customHeight="1">
      <c r="A196" s="57"/>
      <c r="B196" s="59" t="s">
        <v>953</v>
      </c>
      <c r="C196" s="57" t="s">
        <v>153</v>
      </c>
      <c r="D196" s="57" t="s">
        <v>58</v>
      </c>
      <c r="E196" s="47"/>
      <c r="F196" s="57" t="s">
        <v>145</v>
      </c>
      <c r="G196" s="57" t="s">
        <v>151</v>
      </c>
    </row>
    <row r="197" spans="1:7">
      <c r="A197" s="78" t="s">
        <v>790</v>
      </c>
      <c r="B197" s="78" t="s">
        <v>138</v>
      </c>
      <c r="C197" s="121">
        <v>0.59835873752876978</v>
      </c>
      <c r="D197" s="216">
        <v>127927</v>
      </c>
      <c r="G197" s="78"/>
    </row>
    <row r="198" spans="1:7">
      <c r="F198" s="121"/>
      <c r="G198" s="121"/>
    </row>
    <row r="199" spans="1:7">
      <c r="B199" s="90" t="s">
        <v>251</v>
      </c>
      <c r="F199" s="121"/>
      <c r="G199" s="121"/>
    </row>
    <row r="200" spans="1:7">
      <c r="A200" s="78" t="s">
        <v>791</v>
      </c>
      <c r="B200" s="78" t="s">
        <v>170</v>
      </c>
      <c r="C200" s="110">
        <v>20675.483614529956</v>
      </c>
      <c r="D200" s="110">
        <v>31036</v>
      </c>
      <c r="F200" s="121">
        <f t="shared" ref="F200:F207" si="5">IF($C$208=0,"",IF(C200="[for completion]","",C200/$C$208))</f>
        <v>0.11653576508679751</v>
      </c>
      <c r="G200" s="121">
        <f t="shared" ref="G200:G207" si="6">IF($D$208=0,"",IF(D200="[for completion]","",D200/$D$208))</f>
        <v>0.24260711186848749</v>
      </c>
    </row>
    <row r="201" spans="1:7">
      <c r="A201" s="78" t="s">
        <v>792</v>
      </c>
      <c r="B201" s="78" t="s">
        <v>172</v>
      </c>
      <c r="C201" s="110">
        <v>16983.005326279981</v>
      </c>
      <c r="D201" s="110">
        <v>14264</v>
      </c>
      <c r="F201" s="121">
        <f t="shared" si="5"/>
        <v>9.5723396660010313E-2</v>
      </c>
      <c r="G201" s="121">
        <f t="shared" si="6"/>
        <v>0.11150109046565619</v>
      </c>
    </row>
    <row r="202" spans="1:7">
      <c r="A202" s="78" t="s">
        <v>793</v>
      </c>
      <c r="B202" s="78" t="s">
        <v>173</v>
      </c>
      <c r="C202" s="110">
        <v>43542.043545970191</v>
      </c>
      <c r="D202" s="110">
        <v>28259</v>
      </c>
      <c r="F202" s="121">
        <f t="shared" si="5"/>
        <v>0.24542136245395141</v>
      </c>
      <c r="G202" s="121">
        <f t="shared" si="6"/>
        <v>0.22089941920001252</v>
      </c>
    </row>
    <row r="203" spans="1:7">
      <c r="A203" s="78" t="s">
        <v>794</v>
      </c>
      <c r="B203" s="78" t="s">
        <v>174</v>
      </c>
      <c r="C203" s="110">
        <v>57201.81078636997</v>
      </c>
      <c r="D203" s="110">
        <v>33182</v>
      </c>
      <c r="F203" s="121">
        <f t="shared" si="5"/>
        <v>0.32241358454392793</v>
      </c>
      <c r="G203" s="121">
        <f t="shared" si="6"/>
        <v>0.25938230397023304</v>
      </c>
    </row>
    <row r="204" spans="1:7">
      <c r="A204" s="78" t="s">
        <v>795</v>
      </c>
      <c r="B204" s="78" t="s">
        <v>175</v>
      </c>
      <c r="C204" s="110">
        <v>39015.152541379975</v>
      </c>
      <c r="D204" s="110">
        <v>21186</v>
      </c>
      <c r="F204" s="121">
        <f t="shared" si="5"/>
        <v>0.21990589125531287</v>
      </c>
      <c r="G204" s="121">
        <f t="shared" si="6"/>
        <v>0.16561007449561077</v>
      </c>
    </row>
    <row r="205" spans="1:7">
      <c r="A205" s="78" t="s">
        <v>796</v>
      </c>
      <c r="B205" s="78" t="s">
        <v>176</v>
      </c>
      <c r="C205" s="110">
        <v>0</v>
      </c>
      <c r="D205" s="110">
        <v>0</v>
      </c>
      <c r="F205" s="121">
        <f t="shared" si="5"/>
        <v>0</v>
      </c>
      <c r="G205" s="121">
        <f t="shared" si="6"/>
        <v>0</v>
      </c>
    </row>
    <row r="206" spans="1:7">
      <c r="A206" s="78" t="s">
        <v>797</v>
      </c>
      <c r="B206" s="78" t="s">
        <v>177</v>
      </c>
      <c r="C206" s="110">
        <v>0</v>
      </c>
      <c r="D206" s="110">
        <v>0</v>
      </c>
      <c r="F206" s="121">
        <f t="shared" si="5"/>
        <v>0</v>
      </c>
      <c r="G206" s="121">
        <f t="shared" si="6"/>
        <v>0</v>
      </c>
    </row>
    <row r="207" spans="1:7">
      <c r="A207" s="78" t="s">
        <v>798</v>
      </c>
      <c r="B207" s="78" t="s">
        <v>171</v>
      </c>
      <c r="C207" s="110">
        <v>0</v>
      </c>
      <c r="D207" s="110">
        <v>0</v>
      </c>
      <c r="F207" s="121">
        <f t="shared" si="5"/>
        <v>0</v>
      </c>
      <c r="G207" s="121">
        <f t="shared" si="6"/>
        <v>0</v>
      </c>
    </row>
    <row r="208" spans="1:7">
      <c r="A208" s="78" t="s">
        <v>799</v>
      </c>
      <c r="B208" s="55" t="s">
        <v>1</v>
      </c>
      <c r="C208" s="110">
        <f>SUM(C200:C207)</f>
        <v>177417.49581453006</v>
      </c>
      <c r="D208" s="110">
        <f>SUM(D200:D207)</f>
        <v>127927</v>
      </c>
      <c r="F208" s="121">
        <f>SUM(F200:F207)</f>
        <v>1</v>
      </c>
      <c r="G208" s="121">
        <f>SUM(G200:G207)</f>
        <v>1</v>
      </c>
    </row>
    <row r="209" spans="1:7" hidden="1" outlineLevel="1">
      <c r="A209" s="78" t="s">
        <v>800</v>
      </c>
      <c r="B209" s="64" t="s">
        <v>178</v>
      </c>
      <c r="F209" s="48">
        <f t="shared" ref="F209:F214" si="7">IF($C$208=0,"",IF(C209="[for completion]","",C209/$C$208))</f>
        <v>0</v>
      </c>
      <c r="G209" s="48">
        <f t="shared" ref="G209:G214" si="8">IF($D$208=0,"",IF(D209="[for completion]","",D209/$D$208))</f>
        <v>0</v>
      </c>
    </row>
    <row r="210" spans="1:7" hidden="1" outlineLevel="1">
      <c r="A210" s="78" t="s">
        <v>801</v>
      </c>
      <c r="B210" s="64" t="s">
        <v>179</v>
      </c>
      <c r="F210" s="48">
        <f t="shared" si="7"/>
        <v>0</v>
      </c>
      <c r="G210" s="48">
        <f t="shared" si="8"/>
        <v>0</v>
      </c>
    </row>
    <row r="211" spans="1:7" hidden="1" outlineLevel="1">
      <c r="A211" s="78" t="s">
        <v>802</v>
      </c>
      <c r="B211" s="64" t="s">
        <v>180</v>
      </c>
      <c r="F211" s="48">
        <f t="shared" si="7"/>
        <v>0</v>
      </c>
      <c r="G211" s="48">
        <f t="shared" si="8"/>
        <v>0</v>
      </c>
    </row>
    <row r="212" spans="1:7" hidden="1" outlineLevel="1">
      <c r="A212" s="78" t="s">
        <v>803</v>
      </c>
      <c r="B212" s="64" t="s">
        <v>181</v>
      </c>
      <c r="F212" s="48">
        <f t="shared" si="7"/>
        <v>0</v>
      </c>
      <c r="G212" s="48">
        <f t="shared" si="8"/>
        <v>0</v>
      </c>
    </row>
    <row r="213" spans="1:7" hidden="1" outlineLevel="1">
      <c r="A213" s="78" t="s">
        <v>804</v>
      </c>
      <c r="B213" s="64" t="s">
        <v>182</v>
      </c>
      <c r="F213" s="48">
        <f t="shared" si="7"/>
        <v>0</v>
      </c>
      <c r="G213" s="48">
        <f t="shared" si="8"/>
        <v>0</v>
      </c>
    </row>
    <row r="214" spans="1:7" hidden="1" outlineLevel="1">
      <c r="A214" s="78" t="s">
        <v>805</v>
      </c>
      <c r="B214" s="64" t="s">
        <v>183</v>
      </c>
      <c r="F214" s="48">
        <f t="shared" si="7"/>
        <v>0</v>
      </c>
      <c r="G214" s="48">
        <f t="shared" si="8"/>
        <v>0</v>
      </c>
    </row>
    <row r="215" spans="1:7" hidden="1" outlineLevel="1">
      <c r="A215" s="78" t="s">
        <v>806</v>
      </c>
      <c r="B215" s="64"/>
      <c r="F215" s="48"/>
      <c r="G215" s="48"/>
    </row>
    <row r="216" spans="1:7" hidden="1" outlineLevel="1">
      <c r="A216" s="78" t="s">
        <v>807</v>
      </c>
      <c r="B216" s="64"/>
      <c r="F216" s="48"/>
      <c r="G216" s="48"/>
    </row>
    <row r="217" spans="1:7" hidden="1" outlineLevel="1">
      <c r="A217" s="78" t="s">
        <v>808</v>
      </c>
      <c r="B217" s="64"/>
      <c r="F217" s="48"/>
      <c r="G217" s="48"/>
    </row>
    <row r="218" spans="1:7" ht="15" customHeight="1" collapsed="1">
      <c r="A218" s="57"/>
      <c r="B218" s="59" t="s">
        <v>954</v>
      </c>
      <c r="C218" s="57" t="s">
        <v>153</v>
      </c>
      <c r="D218" s="57" t="s">
        <v>58</v>
      </c>
      <c r="E218" s="47"/>
      <c r="F218" s="57" t="s">
        <v>145</v>
      </c>
      <c r="G218" s="57" t="s">
        <v>151</v>
      </c>
    </row>
    <row r="219" spans="1:7">
      <c r="A219" s="78" t="s">
        <v>809</v>
      </c>
      <c r="B219" s="78" t="s">
        <v>138</v>
      </c>
      <c r="C219" s="126">
        <v>0.5238178866793517</v>
      </c>
      <c r="D219" s="216">
        <v>127927</v>
      </c>
      <c r="G219" s="78"/>
    </row>
    <row r="220" spans="1:7">
      <c r="G220" s="78"/>
    </row>
    <row r="221" spans="1:7">
      <c r="B221" s="90" t="s">
        <v>251</v>
      </c>
      <c r="F221" s="121"/>
      <c r="G221" s="121"/>
    </row>
    <row r="222" spans="1:7">
      <c r="A222" s="78" t="s">
        <v>810</v>
      </c>
      <c r="B222" s="78" t="s">
        <v>170</v>
      </c>
      <c r="C222" s="110">
        <v>41617.374425560047</v>
      </c>
      <c r="D222" s="110">
        <v>52313</v>
      </c>
      <c r="E222" s="78" t="s">
        <v>1086</v>
      </c>
      <c r="F222" s="121">
        <f>IF($C$230=0,"",IF(C222="[for completion]","",C222/$C$230))</f>
        <v>0.23457311374221113</v>
      </c>
      <c r="G222" s="121">
        <f>IF($D$230=0,"",IF(D222="[for completion]","",D222/$D$230))</f>
        <v>0.40892852955201014</v>
      </c>
    </row>
    <row r="223" spans="1:7">
      <c r="A223" s="78" t="s">
        <v>811</v>
      </c>
      <c r="B223" s="78" t="s">
        <v>172</v>
      </c>
      <c r="C223" s="110">
        <v>30660.454299930068</v>
      </c>
      <c r="D223" s="110">
        <v>20853</v>
      </c>
      <c r="E223" s="78" t="s">
        <v>1086</v>
      </c>
      <c r="F223" s="121">
        <f t="shared" ref="F223:F230" si="9">IF($C$230=0,"",IF(C223="[for completion]","",C223/$C$230))</f>
        <v>0.17281528047257577</v>
      </c>
      <c r="G223" s="121">
        <f t="shared" ref="G223:G230" si="10">IF($D$230=0,"",IF(D223="[for completion]","",D223/$D$230))</f>
        <v>0.16300702744533993</v>
      </c>
    </row>
    <row r="224" spans="1:7">
      <c r="A224" s="78" t="s">
        <v>812</v>
      </c>
      <c r="B224" s="78" t="s">
        <v>173</v>
      </c>
      <c r="C224" s="110">
        <v>42135.99162049</v>
      </c>
      <c r="D224" s="110">
        <v>23824</v>
      </c>
      <c r="E224" s="78" t="s">
        <v>1086</v>
      </c>
      <c r="F224" s="121">
        <f t="shared" si="9"/>
        <v>0.23749625947002653</v>
      </c>
      <c r="G224" s="121">
        <f t="shared" si="10"/>
        <v>0.18623120998694567</v>
      </c>
    </row>
    <row r="225" spans="1:7">
      <c r="A225" s="78" t="s">
        <v>813</v>
      </c>
      <c r="B225" s="78" t="s">
        <v>174</v>
      </c>
      <c r="C225" s="110">
        <v>34446.612756350005</v>
      </c>
      <c r="D225" s="110">
        <v>17473</v>
      </c>
      <c r="E225" s="78" t="s">
        <v>1086</v>
      </c>
      <c r="F225" s="121">
        <f t="shared" si="9"/>
        <v>0.19415566992536085</v>
      </c>
      <c r="G225" s="121">
        <f t="shared" si="10"/>
        <v>0.13658570903718528</v>
      </c>
    </row>
    <row r="226" spans="1:7">
      <c r="A226" s="78" t="s">
        <v>814</v>
      </c>
      <c r="B226" s="78" t="s">
        <v>175</v>
      </c>
      <c r="C226" s="110">
        <v>24030.135725719992</v>
      </c>
      <c r="D226" s="110">
        <v>11304</v>
      </c>
      <c r="E226" s="78" t="s">
        <v>1086</v>
      </c>
      <c r="F226" s="121">
        <f t="shared" si="9"/>
        <v>0.13544400238204676</v>
      </c>
      <c r="G226" s="121">
        <f t="shared" si="10"/>
        <v>8.8362894463248576E-2</v>
      </c>
    </row>
    <row r="227" spans="1:7">
      <c r="A227" s="78" t="s">
        <v>815</v>
      </c>
      <c r="B227" s="78" t="s">
        <v>176</v>
      </c>
      <c r="C227" s="110">
        <v>3429.1758705499992</v>
      </c>
      <c r="D227" s="110">
        <v>1624</v>
      </c>
      <c r="E227" s="78" t="s">
        <v>1086</v>
      </c>
      <c r="F227" s="121">
        <f t="shared" si="9"/>
        <v>1.9328284703864908E-2</v>
      </c>
      <c r="G227" s="121">
        <f t="shared" si="10"/>
        <v>1.2694739968888506E-2</v>
      </c>
    </row>
    <row r="228" spans="1:7">
      <c r="A228" s="78" t="s">
        <v>816</v>
      </c>
      <c r="B228" s="78" t="s">
        <v>177</v>
      </c>
      <c r="C228" s="110">
        <v>811.76170180999998</v>
      </c>
      <c r="D228" s="110">
        <v>392</v>
      </c>
      <c r="E228" s="78" t="s">
        <v>1086</v>
      </c>
      <c r="F228" s="121">
        <f t="shared" si="9"/>
        <v>4.5754320794754349E-3</v>
      </c>
      <c r="G228" s="121">
        <f t="shared" si="10"/>
        <v>3.064247578697226E-3</v>
      </c>
    </row>
    <row r="229" spans="1:7">
      <c r="A229" s="78" t="s">
        <v>817</v>
      </c>
      <c r="B229" s="78" t="s">
        <v>171</v>
      </c>
      <c r="C229" s="110">
        <v>285.98941411999999</v>
      </c>
      <c r="D229" s="110">
        <v>144</v>
      </c>
      <c r="E229" s="78" t="s">
        <v>1086</v>
      </c>
      <c r="F229" s="121">
        <f t="shared" si="9"/>
        <v>1.6119572244383917E-3</v>
      </c>
      <c r="G229" s="121">
        <f t="shared" si="10"/>
        <v>1.1256419676846951E-3</v>
      </c>
    </row>
    <row r="230" spans="1:7">
      <c r="A230" s="78" t="s">
        <v>818</v>
      </c>
      <c r="B230" s="55" t="s">
        <v>1</v>
      </c>
      <c r="C230" s="110">
        <f>SUM(C222:C229)</f>
        <v>177417.49581453015</v>
      </c>
      <c r="D230" s="110">
        <f>SUM(D222:D229)</f>
        <v>127927</v>
      </c>
      <c r="F230" s="121">
        <f t="shared" si="9"/>
        <v>1</v>
      </c>
      <c r="G230" s="121">
        <f t="shared" si="10"/>
        <v>1</v>
      </c>
    </row>
    <row r="231" spans="1:7" hidden="1" outlineLevel="1">
      <c r="A231" s="78" t="s">
        <v>819</v>
      </c>
      <c r="B231" s="64" t="s">
        <v>178</v>
      </c>
      <c r="F231" s="48">
        <f t="shared" ref="F231:F236" si="11">IF($C$230=0,"",IF(C231="[for completion]","",C231/$C$230))</f>
        <v>0</v>
      </c>
      <c r="G231" s="48">
        <f t="shared" ref="G231:G236" si="12">IF($D$230=0,"",IF(D231="[for completion]","",D231/$D$230))</f>
        <v>0</v>
      </c>
    </row>
    <row r="232" spans="1:7" hidden="1" outlineLevel="1">
      <c r="A232" s="78" t="s">
        <v>820</v>
      </c>
      <c r="B232" s="64" t="s">
        <v>179</v>
      </c>
      <c r="F232" s="48">
        <f t="shared" si="11"/>
        <v>0</v>
      </c>
      <c r="G232" s="48">
        <f t="shared" si="12"/>
        <v>0</v>
      </c>
    </row>
    <row r="233" spans="1:7" hidden="1" outlineLevel="1">
      <c r="A233" s="78" t="s">
        <v>821</v>
      </c>
      <c r="B233" s="64" t="s">
        <v>180</v>
      </c>
      <c r="F233" s="48">
        <f t="shared" si="11"/>
        <v>0</v>
      </c>
      <c r="G233" s="48">
        <f t="shared" si="12"/>
        <v>0</v>
      </c>
    </row>
    <row r="234" spans="1:7" hidden="1" outlineLevel="1">
      <c r="A234" s="78" t="s">
        <v>822</v>
      </c>
      <c r="B234" s="64" t="s">
        <v>181</v>
      </c>
      <c r="F234" s="48">
        <f t="shared" si="11"/>
        <v>0</v>
      </c>
      <c r="G234" s="48">
        <f t="shared" si="12"/>
        <v>0</v>
      </c>
    </row>
    <row r="235" spans="1:7" hidden="1" outlineLevel="1">
      <c r="A235" s="78" t="s">
        <v>823</v>
      </c>
      <c r="B235" s="64" t="s">
        <v>182</v>
      </c>
      <c r="F235" s="48">
        <f t="shared" si="11"/>
        <v>0</v>
      </c>
      <c r="G235" s="48">
        <f t="shared" si="12"/>
        <v>0</v>
      </c>
    </row>
    <row r="236" spans="1:7" hidden="1" outlineLevel="1">
      <c r="A236" s="78" t="s">
        <v>824</v>
      </c>
      <c r="B236" s="64" t="s">
        <v>183</v>
      </c>
      <c r="F236" s="48">
        <f t="shared" si="11"/>
        <v>0</v>
      </c>
      <c r="G236" s="48">
        <f t="shared" si="12"/>
        <v>0</v>
      </c>
    </row>
    <row r="237" spans="1:7" hidden="1" outlineLevel="1">
      <c r="A237" s="78" t="s">
        <v>825</v>
      </c>
      <c r="B237" s="64"/>
      <c r="F237" s="48"/>
      <c r="G237" s="48"/>
    </row>
    <row r="238" spans="1:7" hidden="1" outlineLevel="1">
      <c r="A238" s="78" t="s">
        <v>826</v>
      </c>
      <c r="B238" s="64"/>
      <c r="F238" s="48"/>
      <c r="G238" s="48"/>
    </row>
    <row r="239" spans="1:7" hidden="1" outlineLevel="1">
      <c r="A239" s="78" t="s">
        <v>827</v>
      </c>
      <c r="B239" s="64"/>
      <c r="F239" s="48"/>
      <c r="G239" s="48"/>
    </row>
    <row r="240" spans="1:7" ht="15" customHeight="1" collapsed="1">
      <c r="A240" s="57"/>
      <c r="B240" s="59" t="s">
        <v>955</v>
      </c>
      <c r="C240" s="57" t="s">
        <v>145</v>
      </c>
      <c r="D240" s="57"/>
      <c r="E240" s="47"/>
      <c r="F240" s="57"/>
      <c r="G240" s="57"/>
    </row>
    <row r="241" spans="1:7">
      <c r="A241" s="78" t="s">
        <v>828</v>
      </c>
      <c r="B241" s="78" t="s">
        <v>12</v>
      </c>
      <c r="C241" s="121">
        <v>0.99353394646868076</v>
      </c>
      <c r="D241" s="111"/>
      <c r="E241" s="56"/>
      <c r="F241" s="56"/>
      <c r="G241" s="56"/>
    </row>
    <row r="242" spans="1:7">
      <c r="A242" s="78" t="s">
        <v>829</v>
      </c>
      <c r="B242" s="78" t="s">
        <v>141</v>
      </c>
      <c r="C242" s="121">
        <v>6.4003018141856188E-3</v>
      </c>
      <c r="D242" s="111"/>
      <c r="E242" s="56"/>
      <c r="F242" s="56"/>
    </row>
    <row r="243" spans="1:7">
      <c r="A243" s="78" t="s">
        <v>830</v>
      </c>
      <c r="B243" s="78" t="s">
        <v>1003</v>
      </c>
      <c r="C243" s="121">
        <v>0</v>
      </c>
      <c r="D243" s="111"/>
      <c r="E243" s="56"/>
      <c r="F243" s="56"/>
    </row>
    <row r="244" spans="1:7">
      <c r="A244" s="78" t="s">
        <v>831</v>
      </c>
      <c r="B244" s="78" t="s">
        <v>2</v>
      </c>
      <c r="C244" s="121">
        <v>0</v>
      </c>
      <c r="D244" s="111"/>
      <c r="E244" s="56"/>
      <c r="F244" s="56"/>
    </row>
    <row r="245" spans="1:7" hidden="1" outlineLevel="1">
      <c r="A245" s="78" t="s">
        <v>832</v>
      </c>
      <c r="B245" s="64" t="s">
        <v>158</v>
      </c>
      <c r="E245" s="56"/>
      <c r="F245" s="56"/>
    </row>
    <row r="246" spans="1:7" hidden="1" outlineLevel="1">
      <c r="A246" s="78" t="s">
        <v>833</v>
      </c>
      <c r="B246" s="64" t="s">
        <v>159</v>
      </c>
      <c r="C246" s="51"/>
      <c r="E246" s="56"/>
      <c r="F246" s="56"/>
    </row>
    <row r="247" spans="1:7" hidden="1" outlineLevel="1">
      <c r="A247" s="78" t="s">
        <v>834</v>
      </c>
      <c r="B247" s="64" t="s">
        <v>209</v>
      </c>
      <c r="E247" s="56"/>
      <c r="F247" s="56"/>
    </row>
    <row r="248" spans="1:7" hidden="1" outlineLevel="1">
      <c r="A248" s="78" t="s">
        <v>835</v>
      </c>
      <c r="B248" s="64" t="s">
        <v>210</v>
      </c>
      <c r="E248" s="56"/>
      <c r="F248" s="56"/>
    </row>
    <row r="249" spans="1:7" hidden="1" outlineLevel="1">
      <c r="A249" s="78" t="s">
        <v>836</v>
      </c>
      <c r="B249" s="64" t="s">
        <v>211</v>
      </c>
      <c r="E249" s="56"/>
      <c r="F249" s="56"/>
    </row>
    <row r="250" spans="1:7" hidden="1" outlineLevel="1">
      <c r="A250" s="78" t="s">
        <v>837</v>
      </c>
      <c r="B250" s="64" t="s">
        <v>156</v>
      </c>
      <c r="E250" s="56"/>
      <c r="F250" s="56"/>
    </row>
    <row r="251" spans="1:7" hidden="1" outlineLevel="1">
      <c r="A251" s="78" t="s">
        <v>838</v>
      </c>
      <c r="B251" s="64" t="s">
        <v>156</v>
      </c>
      <c r="E251" s="56"/>
      <c r="F251" s="56"/>
    </row>
    <row r="252" spans="1:7" hidden="1" outlineLevel="1">
      <c r="A252" s="78" t="s">
        <v>839</v>
      </c>
      <c r="B252" s="64" t="s">
        <v>156</v>
      </c>
      <c r="E252" s="56"/>
      <c r="F252" s="56"/>
    </row>
    <row r="253" spans="1:7" hidden="1" outlineLevel="1">
      <c r="A253" s="78" t="s">
        <v>840</v>
      </c>
      <c r="B253" s="64" t="s">
        <v>156</v>
      </c>
      <c r="E253" s="56"/>
      <c r="F253" s="56"/>
    </row>
    <row r="254" spans="1:7" hidden="1" outlineLevel="1">
      <c r="A254" s="78" t="s">
        <v>841</v>
      </c>
      <c r="B254" s="64" t="s">
        <v>156</v>
      </c>
      <c r="E254" s="56"/>
      <c r="F254" s="56"/>
    </row>
    <row r="255" spans="1:7" hidden="1" outlineLevel="1">
      <c r="A255" s="78" t="s">
        <v>842</v>
      </c>
      <c r="B255" s="64" t="s">
        <v>156</v>
      </c>
      <c r="E255" s="56"/>
      <c r="F255" s="56"/>
    </row>
    <row r="256" spans="1:7" ht="15" customHeight="1" collapsed="1">
      <c r="A256" s="57"/>
      <c r="B256" s="59" t="s">
        <v>956</v>
      </c>
      <c r="C256" s="57" t="s">
        <v>145</v>
      </c>
      <c r="D256" s="57"/>
      <c r="E256" s="47"/>
      <c r="F256" s="57"/>
      <c r="G256" s="58"/>
    </row>
    <row r="257" spans="1:7">
      <c r="A257" s="78" t="s">
        <v>843</v>
      </c>
      <c r="B257" s="78" t="s">
        <v>36</v>
      </c>
      <c r="C257" s="121">
        <v>1</v>
      </c>
      <c r="E257" s="89"/>
      <c r="F257" s="89"/>
    </row>
    <row r="258" spans="1:7">
      <c r="A258" s="78" t="s">
        <v>844</v>
      </c>
      <c r="B258" s="78" t="s">
        <v>37</v>
      </c>
      <c r="C258" s="121" t="s">
        <v>1086</v>
      </c>
      <c r="E258" s="89"/>
      <c r="F258" s="89"/>
    </row>
    <row r="259" spans="1:7">
      <c r="A259" s="78" t="s">
        <v>845</v>
      </c>
      <c r="B259" s="78" t="s">
        <v>2</v>
      </c>
      <c r="C259" s="121"/>
      <c r="E259" s="89"/>
      <c r="F259" s="89"/>
    </row>
    <row r="260" spans="1:7" hidden="1" outlineLevel="1">
      <c r="A260" s="78" t="s">
        <v>846</v>
      </c>
      <c r="E260" s="89"/>
      <c r="F260" s="89"/>
    </row>
    <row r="261" spans="1:7" hidden="1" outlineLevel="1">
      <c r="A261" s="78" t="s">
        <v>847</v>
      </c>
      <c r="E261" s="89"/>
      <c r="F261" s="89"/>
    </row>
    <row r="262" spans="1:7" hidden="1" outlineLevel="1">
      <c r="A262" s="78" t="s">
        <v>848</v>
      </c>
      <c r="E262" s="89"/>
      <c r="F262" s="89"/>
    </row>
    <row r="263" spans="1:7" hidden="1" outlineLevel="1">
      <c r="A263" s="78" t="s">
        <v>849</v>
      </c>
      <c r="E263" s="89"/>
      <c r="F263" s="89"/>
    </row>
    <row r="264" spans="1:7" hidden="1" outlineLevel="1">
      <c r="A264" s="78" t="s">
        <v>850</v>
      </c>
      <c r="E264" s="89"/>
      <c r="F264" s="89"/>
    </row>
    <row r="265" spans="1:7" hidden="1" outlineLevel="1">
      <c r="A265" s="78" t="s">
        <v>851</v>
      </c>
      <c r="E265" s="89"/>
      <c r="F265" s="89"/>
    </row>
    <row r="266" spans="1:7" ht="18.75" collapsed="1">
      <c r="A266" s="37"/>
      <c r="B266" s="40" t="s">
        <v>232</v>
      </c>
      <c r="C266" s="37"/>
      <c r="D266" s="37"/>
      <c r="E266" s="37"/>
      <c r="F266" s="38"/>
      <c r="G266" s="38"/>
    </row>
    <row r="267" spans="1:7" ht="15" customHeight="1">
      <c r="A267" s="57"/>
      <c r="B267" s="59" t="s">
        <v>957</v>
      </c>
      <c r="C267" s="57" t="s">
        <v>153</v>
      </c>
      <c r="D267" s="57" t="s">
        <v>58</v>
      </c>
      <c r="E267" s="57"/>
      <c r="F267" s="57" t="s">
        <v>146</v>
      </c>
      <c r="G267" s="57" t="s">
        <v>151</v>
      </c>
    </row>
    <row r="268" spans="1:7">
      <c r="A268" s="78" t="s">
        <v>852</v>
      </c>
      <c r="B268" s="78" t="s">
        <v>90</v>
      </c>
      <c r="C268" s="78" t="s">
        <v>55</v>
      </c>
      <c r="D268" s="46"/>
      <c r="E268" s="46"/>
      <c r="F268" s="42"/>
      <c r="G268" s="42"/>
    </row>
    <row r="269" spans="1:7">
      <c r="A269" s="46"/>
      <c r="D269" s="46"/>
      <c r="E269" s="46"/>
      <c r="F269" s="42"/>
      <c r="G269" s="42"/>
    </row>
    <row r="270" spans="1:7">
      <c r="B270" s="78" t="s">
        <v>154</v>
      </c>
      <c r="D270" s="46"/>
      <c r="E270" s="46"/>
      <c r="F270" s="42"/>
      <c r="G270" s="42"/>
    </row>
    <row r="271" spans="1:7">
      <c r="A271" s="78" t="s">
        <v>853</v>
      </c>
      <c r="B271" s="90" t="s">
        <v>1042</v>
      </c>
      <c r="C271" s="78" t="s">
        <v>55</v>
      </c>
      <c r="D271" s="78" t="s">
        <v>55</v>
      </c>
      <c r="E271" s="46"/>
      <c r="F271" s="48" t="str">
        <f t="shared" ref="F271:F294" si="13">IF($C$295=0,"",IF(C271="[for completion]","",C271/$C$295))</f>
        <v/>
      </c>
      <c r="G271" s="48" t="str">
        <f t="shared" ref="G271:G294" si="14">IF($D$295=0,"",IF(D271="[for completion]","",D271/$D$295))</f>
        <v/>
      </c>
    </row>
    <row r="272" spans="1:7">
      <c r="A272" s="78" t="s">
        <v>854</v>
      </c>
      <c r="B272" s="90" t="s">
        <v>1043</v>
      </c>
      <c r="C272" s="78" t="s">
        <v>55</v>
      </c>
      <c r="D272" s="78" t="s">
        <v>55</v>
      </c>
      <c r="E272" s="46"/>
      <c r="F272" s="48" t="str">
        <f t="shared" si="13"/>
        <v/>
      </c>
      <c r="G272" s="48" t="str">
        <f t="shared" si="14"/>
        <v/>
      </c>
    </row>
    <row r="273" spans="1:7">
      <c r="A273" s="78" t="s">
        <v>855</v>
      </c>
      <c r="B273" s="90" t="s">
        <v>1044</v>
      </c>
      <c r="C273" s="78" t="s">
        <v>55</v>
      </c>
      <c r="D273" s="78" t="s">
        <v>55</v>
      </c>
      <c r="E273" s="46"/>
      <c r="F273" s="48" t="str">
        <f t="shared" si="13"/>
        <v/>
      </c>
      <c r="G273" s="48" t="str">
        <f t="shared" si="14"/>
        <v/>
      </c>
    </row>
    <row r="274" spans="1:7">
      <c r="A274" s="78" t="s">
        <v>856</v>
      </c>
      <c r="B274" s="90" t="s">
        <v>1045</v>
      </c>
      <c r="C274" s="78" t="s">
        <v>55</v>
      </c>
      <c r="D274" s="78" t="s">
        <v>55</v>
      </c>
      <c r="E274" s="46"/>
      <c r="F274" s="48" t="str">
        <f t="shared" si="13"/>
        <v/>
      </c>
      <c r="G274" s="48" t="str">
        <f t="shared" si="14"/>
        <v/>
      </c>
    </row>
    <row r="275" spans="1:7">
      <c r="A275" s="78" t="s">
        <v>857</v>
      </c>
      <c r="B275" s="90" t="s">
        <v>1046</v>
      </c>
      <c r="C275" s="78" t="s">
        <v>55</v>
      </c>
      <c r="D275" s="78" t="s">
        <v>55</v>
      </c>
      <c r="E275" s="46"/>
      <c r="F275" s="48" t="str">
        <f t="shared" si="13"/>
        <v/>
      </c>
      <c r="G275" s="48" t="str">
        <f t="shared" si="14"/>
        <v/>
      </c>
    </row>
    <row r="276" spans="1:7">
      <c r="A276" s="78" t="s">
        <v>858</v>
      </c>
      <c r="B276" s="90" t="s">
        <v>1047</v>
      </c>
      <c r="C276" s="78" t="s">
        <v>55</v>
      </c>
      <c r="D276" s="78" t="s">
        <v>55</v>
      </c>
      <c r="E276" s="46"/>
      <c r="F276" s="48" t="str">
        <f t="shared" si="13"/>
        <v/>
      </c>
      <c r="G276" s="48" t="str">
        <f t="shared" si="14"/>
        <v/>
      </c>
    </row>
    <row r="277" spans="1:7">
      <c r="A277" s="78" t="s">
        <v>859</v>
      </c>
      <c r="B277" s="90" t="s">
        <v>1048</v>
      </c>
      <c r="C277" s="78" t="s">
        <v>55</v>
      </c>
      <c r="D277" s="78" t="s">
        <v>55</v>
      </c>
      <c r="E277" s="46"/>
      <c r="F277" s="48" t="str">
        <f t="shared" si="13"/>
        <v/>
      </c>
      <c r="G277" s="48" t="str">
        <f t="shared" si="14"/>
        <v/>
      </c>
    </row>
    <row r="278" spans="1:7">
      <c r="A278" s="78" t="s">
        <v>860</v>
      </c>
      <c r="B278" s="90" t="s">
        <v>1049</v>
      </c>
      <c r="C278" s="78" t="s">
        <v>55</v>
      </c>
      <c r="D278" s="78" t="s">
        <v>55</v>
      </c>
      <c r="E278" s="46"/>
      <c r="F278" s="48" t="str">
        <f t="shared" si="13"/>
        <v/>
      </c>
      <c r="G278" s="48" t="str">
        <f t="shared" si="14"/>
        <v/>
      </c>
    </row>
    <row r="279" spans="1:7">
      <c r="A279" s="78" t="s">
        <v>861</v>
      </c>
      <c r="B279" s="90" t="s">
        <v>1050</v>
      </c>
      <c r="C279" s="78" t="s">
        <v>55</v>
      </c>
      <c r="D279" s="78" t="s">
        <v>55</v>
      </c>
      <c r="E279" s="46"/>
      <c r="F279" s="48" t="str">
        <f t="shared" si="13"/>
        <v/>
      </c>
      <c r="G279" s="48" t="str">
        <f t="shared" si="14"/>
        <v/>
      </c>
    </row>
    <row r="280" spans="1:7">
      <c r="A280" s="78" t="s">
        <v>862</v>
      </c>
      <c r="B280" s="90" t="s">
        <v>88</v>
      </c>
      <c r="C280" s="78" t="s">
        <v>55</v>
      </c>
      <c r="D280" s="78" t="s">
        <v>55</v>
      </c>
      <c r="E280" s="90"/>
      <c r="F280" s="48" t="str">
        <f t="shared" si="13"/>
        <v/>
      </c>
      <c r="G280" s="48" t="str">
        <f t="shared" si="14"/>
        <v/>
      </c>
    </row>
    <row r="281" spans="1:7">
      <c r="A281" s="78" t="s">
        <v>863</v>
      </c>
      <c r="B281" s="90" t="s">
        <v>88</v>
      </c>
      <c r="C281" s="78" t="s">
        <v>55</v>
      </c>
      <c r="D281" s="78" t="s">
        <v>55</v>
      </c>
      <c r="E281" s="90"/>
      <c r="F281" s="48" t="str">
        <f t="shared" si="13"/>
        <v/>
      </c>
      <c r="G281" s="48" t="str">
        <f t="shared" si="14"/>
        <v/>
      </c>
    </row>
    <row r="282" spans="1:7">
      <c r="A282" s="78" t="s">
        <v>864</v>
      </c>
      <c r="B282" s="90" t="s">
        <v>88</v>
      </c>
      <c r="C282" s="78" t="s">
        <v>55</v>
      </c>
      <c r="D282" s="78" t="s">
        <v>55</v>
      </c>
      <c r="E282" s="90"/>
      <c r="F282" s="48" t="str">
        <f t="shared" si="13"/>
        <v/>
      </c>
      <c r="G282" s="48" t="str">
        <f t="shared" si="14"/>
        <v/>
      </c>
    </row>
    <row r="283" spans="1:7">
      <c r="A283" s="78" t="s">
        <v>865</v>
      </c>
      <c r="B283" s="90" t="s">
        <v>88</v>
      </c>
      <c r="C283" s="78" t="s">
        <v>55</v>
      </c>
      <c r="D283" s="78" t="s">
        <v>55</v>
      </c>
      <c r="E283" s="90"/>
      <c r="F283" s="48" t="str">
        <f t="shared" si="13"/>
        <v/>
      </c>
      <c r="G283" s="48" t="str">
        <f t="shared" si="14"/>
        <v/>
      </c>
    </row>
    <row r="284" spans="1:7">
      <c r="A284" s="78" t="s">
        <v>866</v>
      </c>
      <c r="B284" s="90" t="s">
        <v>88</v>
      </c>
      <c r="C284" s="78" t="s">
        <v>55</v>
      </c>
      <c r="D284" s="78" t="s">
        <v>55</v>
      </c>
      <c r="E284" s="90"/>
      <c r="F284" s="48" t="str">
        <f t="shared" si="13"/>
        <v/>
      </c>
      <c r="G284" s="48" t="str">
        <f t="shared" si="14"/>
        <v/>
      </c>
    </row>
    <row r="285" spans="1:7">
      <c r="A285" s="78" t="s">
        <v>867</v>
      </c>
      <c r="B285" s="90" t="s">
        <v>88</v>
      </c>
      <c r="C285" s="78" t="s">
        <v>55</v>
      </c>
      <c r="D285" s="78" t="s">
        <v>55</v>
      </c>
      <c r="E285" s="90"/>
      <c r="F285" s="48" t="str">
        <f t="shared" si="13"/>
        <v/>
      </c>
      <c r="G285" s="48" t="str">
        <f t="shared" si="14"/>
        <v/>
      </c>
    </row>
    <row r="286" spans="1:7">
      <c r="A286" s="78" t="s">
        <v>868</v>
      </c>
      <c r="B286" s="90" t="s">
        <v>88</v>
      </c>
      <c r="C286" s="78" t="s">
        <v>55</v>
      </c>
      <c r="D286" s="78" t="s">
        <v>55</v>
      </c>
      <c r="F286" s="48" t="str">
        <f t="shared" si="13"/>
        <v/>
      </c>
      <c r="G286" s="48" t="str">
        <f t="shared" si="14"/>
        <v/>
      </c>
    </row>
    <row r="287" spans="1:7">
      <c r="A287" s="78" t="s">
        <v>869</v>
      </c>
      <c r="B287" s="90" t="s">
        <v>88</v>
      </c>
      <c r="C287" s="78" t="s">
        <v>55</v>
      </c>
      <c r="D287" s="78" t="s">
        <v>55</v>
      </c>
      <c r="E287" s="56"/>
      <c r="F287" s="48" t="str">
        <f t="shared" si="13"/>
        <v/>
      </c>
      <c r="G287" s="48" t="str">
        <f t="shared" si="14"/>
        <v/>
      </c>
    </row>
    <row r="288" spans="1:7">
      <c r="A288" s="78" t="s">
        <v>870</v>
      </c>
      <c r="B288" s="90" t="s">
        <v>88</v>
      </c>
      <c r="C288" s="78" t="s">
        <v>55</v>
      </c>
      <c r="D288" s="78" t="s">
        <v>55</v>
      </c>
      <c r="E288" s="56"/>
      <c r="F288" s="48" t="str">
        <f t="shared" si="13"/>
        <v/>
      </c>
      <c r="G288" s="48" t="str">
        <f t="shared" si="14"/>
        <v/>
      </c>
    </row>
    <row r="289" spans="1:7">
      <c r="A289" s="78" t="s">
        <v>871</v>
      </c>
      <c r="B289" s="90" t="s">
        <v>88</v>
      </c>
      <c r="C289" s="78" t="s">
        <v>55</v>
      </c>
      <c r="D289" s="78" t="s">
        <v>55</v>
      </c>
      <c r="E289" s="56"/>
      <c r="F289" s="48" t="str">
        <f t="shared" si="13"/>
        <v/>
      </c>
      <c r="G289" s="48" t="str">
        <f t="shared" si="14"/>
        <v/>
      </c>
    </row>
    <row r="290" spans="1:7">
      <c r="A290" s="78" t="s">
        <v>872</v>
      </c>
      <c r="B290" s="90" t="s">
        <v>88</v>
      </c>
      <c r="C290" s="78" t="s">
        <v>55</v>
      </c>
      <c r="D290" s="78" t="s">
        <v>55</v>
      </c>
      <c r="E290" s="56"/>
      <c r="F290" s="48" t="str">
        <f t="shared" si="13"/>
        <v/>
      </c>
      <c r="G290" s="48" t="str">
        <f t="shared" si="14"/>
        <v/>
      </c>
    </row>
    <row r="291" spans="1:7">
      <c r="A291" s="78" t="s">
        <v>873</v>
      </c>
      <c r="B291" s="90" t="s">
        <v>88</v>
      </c>
      <c r="C291" s="78" t="s">
        <v>55</v>
      </c>
      <c r="D291" s="78" t="s">
        <v>55</v>
      </c>
      <c r="E291" s="56"/>
      <c r="F291" s="48" t="str">
        <f t="shared" si="13"/>
        <v/>
      </c>
      <c r="G291" s="48" t="str">
        <f t="shared" si="14"/>
        <v/>
      </c>
    </row>
    <row r="292" spans="1:7">
      <c r="A292" s="78" t="s">
        <v>874</v>
      </c>
      <c r="B292" s="90" t="s">
        <v>88</v>
      </c>
      <c r="C292" s="78" t="s">
        <v>55</v>
      </c>
      <c r="D292" s="78" t="s">
        <v>55</v>
      </c>
      <c r="E292" s="56"/>
      <c r="F292" s="48" t="str">
        <f t="shared" si="13"/>
        <v/>
      </c>
      <c r="G292" s="48" t="str">
        <f t="shared" si="14"/>
        <v/>
      </c>
    </row>
    <row r="293" spans="1:7">
      <c r="A293" s="78" t="s">
        <v>875</v>
      </c>
      <c r="B293" s="90" t="s">
        <v>88</v>
      </c>
      <c r="C293" s="78" t="s">
        <v>55</v>
      </c>
      <c r="D293" s="78" t="s">
        <v>55</v>
      </c>
      <c r="E293" s="56"/>
      <c r="F293" s="48" t="str">
        <f t="shared" si="13"/>
        <v/>
      </c>
      <c r="G293" s="48" t="str">
        <f t="shared" si="14"/>
        <v/>
      </c>
    </row>
    <row r="294" spans="1:7">
      <c r="A294" s="78" t="s">
        <v>876</v>
      </c>
      <c r="B294" s="90" t="s">
        <v>88</v>
      </c>
      <c r="C294" s="78" t="s">
        <v>55</v>
      </c>
      <c r="D294" s="78" t="s">
        <v>55</v>
      </c>
      <c r="E294" s="56"/>
      <c r="F294" s="48" t="str">
        <f t="shared" si="13"/>
        <v/>
      </c>
      <c r="G294" s="48" t="str">
        <f t="shared" si="14"/>
        <v/>
      </c>
    </row>
    <row r="295" spans="1:7">
      <c r="A295" s="78" t="s">
        <v>877</v>
      </c>
      <c r="B295" s="55" t="s">
        <v>1</v>
      </c>
      <c r="C295" s="90">
        <f>SUM(C271:C294)</f>
        <v>0</v>
      </c>
      <c r="D295" s="90">
        <f>SUM(D271:D294)</f>
        <v>0</v>
      </c>
      <c r="E295" s="56"/>
      <c r="F295" s="49">
        <f>SUM(F271:F294)</f>
        <v>0</v>
      </c>
      <c r="G295" s="49">
        <f>SUM(G271:G294)</f>
        <v>0</v>
      </c>
    </row>
    <row r="296" spans="1:7" ht="15" customHeight="1">
      <c r="A296" s="57"/>
      <c r="B296" s="59" t="s">
        <v>958</v>
      </c>
      <c r="C296" s="57" t="s">
        <v>153</v>
      </c>
      <c r="D296" s="57" t="s">
        <v>58</v>
      </c>
      <c r="E296" s="57"/>
      <c r="F296" s="57" t="s">
        <v>146</v>
      </c>
      <c r="G296" s="57" t="s">
        <v>151</v>
      </c>
    </row>
    <row r="297" spans="1:7">
      <c r="A297" s="78" t="s">
        <v>878</v>
      </c>
      <c r="B297" s="78" t="s">
        <v>138</v>
      </c>
      <c r="C297" s="82" t="s">
        <v>55</v>
      </c>
      <c r="G297" s="78"/>
    </row>
    <row r="298" spans="1:7">
      <c r="G298" s="78"/>
    </row>
    <row r="299" spans="1:7">
      <c r="B299" s="90" t="s">
        <v>251</v>
      </c>
      <c r="G299" s="78"/>
    </row>
    <row r="300" spans="1:7">
      <c r="A300" s="78" t="s">
        <v>879</v>
      </c>
      <c r="B300" s="78" t="s">
        <v>170</v>
      </c>
      <c r="C300" s="78" t="s">
        <v>55</v>
      </c>
      <c r="D300" s="78" t="s">
        <v>55</v>
      </c>
      <c r="F300" s="48" t="str">
        <f>IF($C$308=0,"",IF(C300="[for completion]","",C300/$C$308))</f>
        <v/>
      </c>
      <c r="G300" s="48" t="str">
        <f>IF($D$308=0,"",IF(D300="[for completion]","",D300/$D$308))</f>
        <v/>
      </c>
    </row>
    <row r="301" spans="1:7">
      <c r="A301" s="78" t="s">
        <v>880</v>
      </c>
      <c r="B301" s="78" t="s">
        <v>172</v>
      </c>
      <c r="C301" s="78" t="s">
        <v>55</v>
      </c>
      <c r="D301" s="78" t="s">
        <v>55</v>
      </c>
      <c r="F301" s="48" t="str">
        <f t="shared" ref="F301:F314" si="15">IF($C$308=0,"",IF(C301="[for completion]","",C301/$C$308))</f>
        <v/>
      </c>
      <c r="G301" s="48" t="str">
        <f t="shared" ref="G301:G314" si="16">IF($D$308=0,"",IF(D301="[for completion]","",D301/$D$308))</f>
        <v/>
      </c>
    </row>
    <row r="302" spans="1:7">
      <c r="A302" s="78" t="s">
        <v>881</v>
      </c>
      <c r="B302" s="78" t="s">
        <v>173</v>
      </c>
      <c r="C302" s="78" t="s">
        <v>55</v>
      </c>
      <c r="D302" s="78" t="s">
        <v>55</v>
      </c>
      <c r="F302" s="48" t="str">
        <f t="shared" si="15"/>
        <v/>
      </c>
      <c r="G302" s="48" t="str">
        <f t="shared" si="16"/>
        <v/>
      </c>
    </row>
    <row r="303" spans="1:7">
      <c r="A303" s="78" t="s">
        <v>882</v>
      </c>
      <c r="B303" s="78" t="s">
        <v>174</v>
      </c>
      <c r="C303" s="78" t="s">
        <v>55</v>
      </c>
      <c r="D303" s="78" t="s">
        <v>55</v>
      </c>
      <c r="F303" s="48" t="str">
        <f t="shared" si="15"/>
        <v/>
      </c>
      <c r="G303" s="48" t="str">
        <f t="shared" si="16"/>
        <v/>
      </c>
    </row>
    <row r="304" spans="1:7">
      <c r="A304" s="78" t="s">
        <v>883</v>
      </c>
      <c r="B304" s="78" t="s">
        <v>175</v>
      </c>
      <c r="C304" s="78" t="s">
        <v>55</v>
      </c>
      <c r="D304" s="78" t="s">
        <v>55</v>
      </c>
      <c r="F304" s="48" t="str">
        <f t="shared" si="15"/>
        <v/>
      </c>
      <c r="G304" s="48" t="str">
        <f t="shared" si="16"/>
        <v/>
      </c>
    </row>
    <row r="305" spans="1:7">
      <c r="A305" s="78" t="s">
        <v>884</v>
      </c>
      <c r="B305" s="78" t="s">
        <v>176</v>
      </c>
      <c r="C305" s="78" t="s">
        <v>55</v>
      </c>
      <c r="D305" s="78" t="s">
        <v>55</v>
      </c>
      <c r="F305" s="48" t="str">
        <f t="shared" si="15"/>
        <v/>
      </c>
      <c r="G305" s="48" t="str">
        <f t="shared" si="16"/>
        <v/>
      </c>
    </row>
    <row r="306" spans="1:7">
      <c r="A306" s="78" t="s">
        <v>885</v>
      </c>
      <c r="B306" s="78" t="s">
        <v>177</v>
      </c>
      <c r="C306" s="78" t="s">
        <v>55</v>
      </c>
      <c r="D306" s="78" t="s">
        <v>55</v>
      </c>
      <c r="F306" s="48" t="str">
        <f t="shared" si="15"/>
        <v/>
      </c>
      <c r="G306" s="48" t="str">
        <f t="shared" si="16"/>
        <v/>
      </c>
    </row>
    <row r="307" spans="1:7">
      <c r="A307" s="78" t="s">
        <v>886</v>
      </c>
      <c r="B307" s="78" t="s">
        <v>171</v>
      </c>
      <c r="C307" s="78" t="s">
        <v>55</v>
      </c>
      <c r="D307" s="78" t="s">
        <v>55</v>
      </c>
      <c r="F307" s="48" t="str">
        <f t="shared" si="15"/>
        <v/>
      </c>
      <c r="G307" s="48" t="str">
        <f t="shared" si="16"/>
        <v/>
      </c>
    </row>
    <row r="308" spans="1:7">
      <c r="A308" s="78" t="s">
        <v>887</v>
      </c>
      <c r="B308" s="55" t="s">
        <v>1</v>
      </c>
      <c r="C308" s="78">
        <f>SUM(C300:C307)</f>
        <v>0</v>
      </c>
      <c r="D308" s="78">
        <f>SUM(D300:D307)</f>
        <v>0</v>
      </c>
      <c r="F308" s="56">
        <f>SUM(F300:F307)</f>
        <v>0</v>
      </c>
      <c r="G308" s="56">
        <f>SUM(G300:G307)</f>
        <v>0</v>
      </c>
    </row>
    <row r="309" spans="1:7" hidden="1" outlineLevel="1">
      <c r="A309" s="78" t="s">
        <v>888</v>
      </c>
      <c r="B309" s="64" t="s">
        <v>178</v>
      </c>
      <c r="F309" s="48" t="str">
        <f t="shared" si="15"/>
        <v/>
      </c>
      <c r="G309" s="48" t="str">
        <f t="shared" si="16"/>
        <v/>
      </c>
    </row>
    <row r="310" spans="1:7" hidden="1" outlineLevel="1">
      <c r="A310" s="78" t="s">
        <v>889</v>
      </c>
      <c r="B310" s="64" t="s">
        <v>179</v>
      </c>
      <c r="F310" s="48" t="str">
        <f t="shared" si="15"/>
        <v/>
      </c>
      <c r="G310" s="48" t="str">
        <f t="shared" si="16"/>
        <v/>
      </c>
    </row>
    <row r="311" spans="1:7" hidden="1" outlineLevel="1">
      <c r="A311" s="78" t="s">
        <v>890</v>
      </c>
      <c r="B311" s="64" t="s">
        <v>180</v>
      </c>
      <c r="F311" s="48" t="str">
        <f t="shared" si="15"/>
        <v/>
      </c>
      <c r="G311" s="48" t="str">
        <f t="shared" si="16"/>
        <v/>
      </c>
    </row>
    <row r="312" spans="1:7" hidden="1" outlineLevel="1">
      <c r="A312" s="78" t="s">
        <v>891</v>
      </c>
      <c r="B312" s="64" t="s">
        <v>181</v>
      </c>
      <c r="F312" s="48" t="str">
        <f t="shared" si="15"/>
        <v/>
      </c>
      <c r="G312" s="48" t="str">
        <f t="shared" si="16"/>
        <v/>
      </c>
    </row>
    <row r="313" spans="1:7" hidden="1" outlineLevel="1">
      <c r="A313" s="78" t="s">
        <v>892</v>
      </c>
      <c r="B313" s="64" t="s">
        <v>182</v>
      </c>
      <c r="F313" s="48" t="str">
        <f t="shared" si="15"/>
        <v/>
      </c>
      <c r="G313" s="48" t="str">
        <f t="shared" si="16"/>
        <v/>
      </c>
    </row>
    <row r="314" spans="1:7" hidden="1" outlineLevel="1">
      <c r="A314" s="78" t="s">
        <v>893</v>
      </c>
      <c r="B314" s="64" t="s">
        <v>183</v>
      </c>
      <c r="F314" s="48" t="str">
        <f t="shared" si="15"/>
        <v/>
      </c>
      <c r="G314" s="48" t="str">
        <f t="shared" si="16"/>
        <v/>
      </c>
    </row>
    <row r="315" spans="1:7" hidden="1" outlineLevel="1">
      <c r="A315" s="78" t="s">
        <v>894</v>
      </c>
      <c r="B315" s="64"/>
      <c r="F315" s="48"/>
      <c r="G315" s="48"/>
    </row>
    <row r="316" spans="1:7" hidden="1" outlineLevel="1">
      <c r="A316" s="78" t="s">
        <v>895</v>
      </c>
      <c r="B316" s="64"/>
      <c r="F316" s="48"/>
      <c r="G316" s="48"/>
    </row>
    <row r="317" spans="1:7" hidden="1" outlineLevel="1">
      <c r="A317" s="78" t="s">
        <v>896</v>
      </c>
      <c r="B317" s="64"/>
      <c r="F317" s="56"/>
      <c r="G317" s="56"/>
    </row>
    <row r="318" spans="1:7" ht="15" customHeight="1" collapsed="1">
      <c r="A318" s="57"/>
      <c r="B318" s="59" t="s">
        <v>959</v>
      </c>
      <c r="C318" s="57" t="s">
        <v>153</v>
      </c>
      <c r="D318" s="57" t="s">
        <v>58</v>
      </c>
      <c r="E318" s="57"/>
      <c r="F318" s="57" t="s">
        <v>146</v>
      </c>
      <c r="G318" s="57" t="s">
        <v>151</v>
      </c>
    </row>
    <row r="319" spans="1:7">
      <c r="A319" s="78" t="s">
        <v>897</v>
      </c>
      <c r="B319" s="78" t="s">
        <v>138</v>
      </c>
      <c r="C319" s="82" t="s">
        <v>237</v>
      </c>
      <c r="G319" s="78"/>
    </row>
    <row r="320" spans="1:7">
      <c r="G320" s="78"/>
    </row>
    <row r="321" spans="1:7">
      <c r="B321" s="90" t="s">
        <v>251</v>
      </c>
      <c r="G321" s="78"/>
    </row>
    <row r="322" spans="1:7">
      <c r="A322" s="78" t="s">
        <v>898</v>
      </c>
      <c r="B322" s="78" t="s">
        <v>170</v>
      </c>
      <c r="C322" s="78" t="s">
        <v>237</v>
      </c>
      <c r="D322" s="78" t="s">
        <v>237</v>
      </c>
      <c r="F322" s="48" t="str">
        <f>IF($C$330=0,"",IF(C322="[Mark as ND1 if not relevant]","",C322/$C$330))</f>
        <v/>
      </c>
      <c r="G322" s="48" t="str">
        <f>IF($D$330=0,"",IF(D322="[Mark as ND1 if not relevant]","",D322/$D$330))</f>
        <v/>
      </c>
    </row>
    <row r="323" spans="1:7">
      <c r="A323" s="78" t="s">
        <v>899</v>
      </c>
      <c r="B323" s="78" t="s">
        <v>172</v>
      </c>
      <c r="C323" s="78" t="s">
        <v>237</v>
      </c>
      <c r="D323" s="78" t="s">
        <v>237</v>
      </c>
      <c r="F323" s="48" t="str">
        <f t="shared" ref="F323:F329" si="17">IF($C$330=0,"",IF(C323="[Mark as ND1 if not relevant]","",C323/$C$330))</f>
        <v/>
      </c>
      <c r="G323" s="48" t="str">
        <f t="shared" ref="G323:G329" si="18">IF($D$330=0,"",IF(D323="[Mark as ND1 if not relevant]","",D323/$D$330))</f>
        <v/>
      </c>
    </row>
    <row r="324" spans="1:7">
      <c r="A324" s="78" t="s">
        <v>900</v>
      </c>
      <c r="B324" s="78" t="s">
        <v>173</v>
      </c>
      <c r="C324" s="78" t="s">
        <v>237</v>
      </c>
      <c r="D324" s="78" t="s">
        <v>237</v>
      </c>
      <c r="F324" s="48" t="str">
        <f t="shared" si="17"/>
        <v/>
      </c>
      <c r="G324" s="48" t="str">
        <f t="shared" si="18"/>
        <v/>
      </c>
    </row>
    <row r="325" spans="1:7">
      <c r="A325" s="78" t="s">
        <v>901</v>
      </c>
      <c r="B325" s="78" t="s">
        <v>174</v>
      </c>
      <c r="C325" s="78" t="s">
        <v>237</v>
      </c>
      <c r="D325" s="78" t="s">
        <v>237</v>
      </c>
      <c r="F325" s="48" t="str">
        <f t="shared" si="17"/>
        <v/>
      </c>
      <c r="G325" s="48" t="str">
        <f t="shared" si="18"/>
        <v/>
      </c>
    </row>
    <row r="326" spans="1:7">
      <c r="A326" s="78" t="s">
        <v>902</v>
      </c>
      <c r="B326" s="78" t="s">
        <v>175</v>
      </c>
      <c r="C326" s="78" t="s">
        <v>237</v>
      </c>
      <c r="D326" s="78" t="s">
        <v>237</v>
      </c>
      <c r="F326" s="48" t="str">
        <f t="shared" si="17"/>
        <v/>
      </c>
      <c r="G326" s="48" t="str">
        <f t="shared" si="18"/>
        <v/>
      </c>
    </row>
    <row r="327" spans="1:7">
      <c r="A327" s="78" t="s">
        <v>903</v>
      </c>
      <c r="B327" s="78" t="s">
        <v>176</v>
      </c>
      <c r="C327" s="78" t="s">
        <v>237</v>
      </c>
      <c r="D327" s="78" t="s">
        <v>237</v>
      </c>
      <c r="F327" s="48" t="str">
        <f t="shared" si="17"/>
        <v/>
      </c>
      <c r="G327" s="48" t="str">
        <f t="shared" si="18"/>
        <v/>
      </c>
    </row>
    <row r="328" spans="1:7">
      <c r="A328" s="78" t="s">
        <v>904</v>
      </c>
      <c r="B328" s="78" t="s">
        <v>177</v>
      </c>
      <c r="C328" s="78" t="s">
        <v>237</v>
      </c>
      <c r="D328" s="78" t="s">
        <v>237</v>
      </c>
      <c r="F328" s="48" t="str">
        <f t="shared" si="17"/>
        <v/>
      </c>
      <c r="G328" s="48" t="str">
        <f t="shared" si="18"/>
        <v/>
      </c>
    </row>
    <row r="329" spans="1:7">
      <c r="A329" s="78" t="s">
        <v>905</v>
      </c>
      <c r="B329" s="78" t="s">
        <v>171</v>
      </c>
      <c r="C329" s="78" t="s">
        <v>237</v>
      </c>
      <c r="D329" s="78" t="s">
        <v>237</v>
      </c>
      <c r="F329" s="48" t="str">
        <f t="shared" si="17"/>
        <v/>
      </c>
      <c r="G329" s="48" t="str">
        <f t="shared" si="18"/>
        <v/>
      </c>
    </row>
    <row r="330" spans="1:7">
      <c r="A330" s="78" t="s">
        <v>906</v>
      </c>
      <c r="B330" s="55" t="s">
        <v>1</v>
      </c>
      <c r="C330" s="78">
        <f>SUM(C322:C329)</f>
        <v>0</v>
      </c>
      <c r="D330" s="78">
        <f>SUM(D322:D329)</f>
        <v>0</v>
      </c>
      <c r="F330" s="56">
        <f>SUM(F322:F329)</f>
        <v>0</v>
      </c>
      <c r="G330" s="56">
        <f>SUM(G322:G329)</f>
        <v>0</v>
      </c>
    </row>
    <row r="331" spans="1:7" hidden="1" outlineLevel="1">
      <c r="A331" s="78" t="s">
        <v>907</v>
      </c>
      <c r="B331" s="64" t="s">
        <v>178</v>
      </c>
      <c r="F331" s="48" t="str">
        <f t="shared" ref="F331:F336" si="19">IF($C$330=0,"",IF(C331="[for completion]","",C331/$C$330))</f>
        <v/>
      </c>
      <c r="G331" s="48" t="str">
        <f t="shared" ref="G331:G336" si="20">IF($D$330=0,"",IF(D331="[for completion]","",D331/$D$330))</f>
        <v/>
      </c>
    </row>
    <row r="332" spans="1:7" hidden="1" outlineLevel="1">
      <c r="A332" s="78" t="s">
        <v>908</v>
      </c>
      <c r="B332" s="64" t="s">
        <v>179</v>
      </c>
      <c r="F332" s="48" t="str">
        <f t="shared" si="19"/>
        <v/>
      </c>
      <c r="G332" s="48" t="str">
        <f t="shared" si="20"/>
        <v/>
      </c>
    </row>
    <row r="333" spans="1:7" hidden="1" outlineLevel="1">
      <c r="A333" s="78" t="s">
        <v>909</v>
      </c>
      <c r="B333" s="64" t="s">
        <v>180</v>
      </c>
      <c r="F333" s="48" t="str">
        <f t="shared" si="19"/>
        <v/>
      </c>
      <c r="G333" s="48" t="str">
        <f t="shared" si="20"/>
        <v/>
      </c>
    </row>
    <row r="334" spans="1:7" hidden="1" outlineLevel="1">
      <c r="A334" s="78" t="s">
        <v>910</v>
      </c>
      <c r="B334" s="64" t="s">
        <v>181</v>
      </c>
      <c r="F334" s="48" t="str">
        <f t="shared" si="19"/>
        <v/>
      </c>
      <c r="G334" s="48" t="str">
        <f t="shared" si="20"/>
        <v/>
      </c>
    </row>
    <row r="335" spans="1:7" hidden="1" outlineLevel="1">
      <c r="A335" s="78" t="s">
        <v>911</v>
      </c>
      <c r="B335" s="64" t="s">
        <v>182</v>
      </c>
      <c r="F335" s="48" t="str">
        <f t="shared" si="19"/>
        <v/>
      </c>
      <c r="G335" s="48" t="str">
        <f t="shared" si="20"/>
        <v/>
      </c>
    </row>
    <row r="336" spans="1:7" hidden="1" outlineLevel="1">
      <c r="A336" s="78" t="s">
        <v>912</v>
      </c>
      <c r="B336" s="64" t="s">
        <v>183</v>
      </c>
      <c r="F336" s="48" t="str">
        <f t="shared" si="19"/>
        <v/>
      </c>
      <c r="G336" s="48" t="str">
        <f t="shared" si="20"/>
        <v/>
      </c>
    </row>
    <row r="337" spans="1:7" hidden="1" outlineLevel="1">
      <c r="A337" s="78" t="s">
        <v>913</v>
      </c>
      <c r="B337" s="64"/>
      <c r="F337" s="48"/>
      <c r="G337" s="48"/>
    </row>
    <row r="338" spans="1:7" hidden="1" outlineLevel="1">
      <c r="A338" s="78" t="s">
        <v>914</v>
      </c>
      <c r="B338" s="64"/>
      <c r="F338" s="48"/>
      <c r="G338" s="48"/>
    </row>
    <row r="339" spans="1:7" hidden="1" outlineLevel="1">
      <c r="A339" s="78" t="s">
        <v>915</v>
      </c>
      <c r="B339" s="64"/>
      <c r="F339" s="48"/>
      <c r="G339" s="56"/>
    </row>
    <row r="340" spans="1:7" ht="15" customHeight="1" collapsed="1">
      <c r="A340" s="57"/>
      <c r="B340" s="59" t="s">
        <v>960</v>
      </c>
      <c r="C340" s="57" t="s">
        <v>139</v>
      </c>
      <c r="D340" s="57"/>
      <c r="E340" s="57"/>
      <c r="F340" s="57"/>
      <c r="G340" s="58"/>
    </row>
    <row r="341" spans="1:7">
      <c r="A341" s="78" t="s">
        <v>916</v>
      </c>
      <c r="B341" s="90" t="s">
        <v>29</v>
      </c>
      <c r="C341" s="78" t="s">
        <v>55</v>
      </c>
      <c r="G341" s="78"/>
    </row>
    <row r="342" spans="1:7">
      <c r="A342" s="78" t="s">
        <v>917</v>
      </c>
      <c r="B342" s="90" t="s">
        <v>30</v>
      </c>
      <c r="C342" s="78" t="s">
        <v>55</v>
      </c>
      <c r="G342" s="78"/>
    </row>
    <row r="343" spans="1:7">
      <c r="A343" s="78" t="s">
        <v>918</v>
      </c>
      <c r="B343" s="90" t="s">
        <v>140</v>
      </c>
      <c r="C343" s="78" t="s">
        <v>55</v>
      </c>
      <c r="G343" s="78"/>
    </row>
    <row r="344" spans="1:7">
      <c r="A344" s="78" t="s">
        <v>919</v>
      </c>
      <c r="B344" s="90" t="s">
        <v>31</v>
      </c>
      <c r="C344" s="78" t="s">
        <v>55</v>
      </c>
      <c r="G344" s="78"/>
    </row>
    <row r="345" spans="1:7">
      <c r="A345" s="78" t="s">
        <v>920</v>
      </c>
      <c r="B345" s="90" t="s">
        <v>76</v>
      </c>
      <c r="C345" s="78" t="s">
        <v>55</v>
      </c>
      <c r="G345" s="78"/>
    </row>
    <row r="346" spans="1:7">
      <c r="A346" s="78" t="s">
        <v>921</v>
      </c>
      <c r="B346" s="90" t="s">
        <v>129</v>
      </c>
      <c r="C346" s="78" t="s">
        <v>55</v>
      </c>
      <c r="G346" s="78"/>
    </row>
    <row r="347" spans="1:7">
      <c r="A347" s="78" t="s">
        <v>922</v>
      </c>
      <c r="B347" s="90" t="s">
        <v>212</v>
      </c>
      <c r="C347" s="78" t="s">
        <v>55</v>
      </c>
      <c r="G347" s="78"/>
    </row>
    <row r="348" spans="1:7">
      <c r="A348" s="78" t="s">
        <v>923</v>
      </c>
      <c r="B348" s="90" t="s">
        <v>32</v>
      </c>
      <c r="C348" s="78" t="s">
        <v>55</v>
      </c>
      <c r="G348" s="78"/>
    </row>
    <row r="349" spans="1:7">
      <c r="A349" s="78" t="s">
        <v>924</v>
      </c>
      <c r="B349" s="90" t="s">
        <v>213</v>
      </c>
      <c r="C349" s="78" t="s">
        <v>55</v>
      </c>
      <c r="G349" s="78"/>
    </row>
    <row r="350" spans="1:7">
      <c r="A350" s="78" t="s">
        <v>925</v>
      </c>
      <c r="B350" s="90" t="s">
        <v>2</v>
      </c>
      <c r="C350" s="78" t="s">
        <v>55</v>
      </c>
      <c r="G350" s="78"/>
    </row>
    <row r="351" spans="1:7" hidden="1" outlineLevel="1">
      <c r="A351" s="78" t="s">
        <v>926</v>
      </c>
      <c r="B351" s="64" t="s">
        <v>161</v>
      </c>
      <c r="G351" s="78"/>
    </row>
    <row r="352" spans="1:7" hidden="1" outlineLevel="1">
      <c r="A352" s="78" t="s">
        <v>927</v>
      </c>
      <c r="B352" s="64" t="s">
        <v>156</v>
      </c>
      <c r="G352" s="78"/>
    </row>
    <row r="353" spans="1:7" hidden="1" outlineLevel="1">
      <c r="A353" s="78" t="s">
        <v>928</v>
      </c>
      <c r="B353" s="64" t="s">
        <v>156</v>
      </c>
      <c r="G353" s="78"/>
    </row>
    <row r="354" spans="1:7" hidden="1" outlineLevel="1">
      <c r="A354" s="78" t="s">
        <v>929</v>
      </c>
      <c r="B354" s="64" t="s">
        <v>156</v>
      </c>
      <c r="G354" s="78"/>
    </row>
    <row r="355" spans="1:7" hidden="1" outlineLevel="1">
      <c r="A355" s="78" t="s">
        <v>930</v>
      </c>
      <c r="B355" s="64" t="s">
        <v>156</v>
      </c>
      <c r="G355" s="78"/>
    </row>
    <row r="356" spans="1:7" hidden="1" outlineLevel="1">
      <c r="A356" s="78" t="s">
        <v>931</v>
      </c>
      <c r="B356" s="64" t="s">
        <v>156</v>
      </c>
      <c r="G356" s="78"/>
    </row>
    <row r="357" spans="1:7" hidden="1" outlineLevel="1">
      <c r="A357" s="78" t="s">
        <v>932</v>
      </c>
      <c r="B357" s="64" t="s">
        <v>156</v>
      </c>
      <c r="G357" s="78"/>
    </row>
    <row r="358" spans="1:7" hidden="1" outlineLevel="1">
      <c r="A358" s="78" t="s">
        <v>933</v>
      </c>
      <c r="B358" s="64" t="s">
        <v>156</v>
      </c>
      <c r="G358" s="78"/>
    </row>
    <row r="359" spans="1:7" hidden="1" outlineLevel="1">
      <c r="A359" s="78" t="s">
        <v>934</v>
      </c>
      <c r="B359" s="64" t="s">
        <v>156</v>
      </c>
      <c r="G359" s="78"/>
    </row>
    <row r="360" spans="1:7" hidden="1" outlineLevel="1">
      <c r="A360" s="78" t="s">
        <v>935</v>
      </c>
      <c r="B360" s="64" t="s">
        <v>156</v>
      </c>
      <c r="G360" s="78"/>
    </row>
    <row r="361" spans="1:7" hidden="1" outlineLevel="1">
      <c r="A361" s="78" t="s">
        <v>936</v>
      </c>
      <c r="B361" s="64" t="s">
        <v>156</v>
      </c>
      <c r="G361" s="78"/>
    </row>
    <row r="362" spans="1:7" hidden="1" outlineLevel="1">
      <c r="A362" s="78" t="s">
        <v>937</v>
      </c>
      <c r="B362" s="64" t="s">
        <v>156</v>
      </c>
    </row>
    <row r="363" spans="1:7" hidden="1" outlineLevel="1">
      <c r="A363" s="78" t="s">
        <v>938</v>
      </c>
      <c r="B363" s="64" t="s">
        <v>156</v>
      </c>
    </row>
    <row r="364" spans="1:7" hidden="1" outlineLevel="1">
      <c r="A364" s="78" t="s">
        <v>939</v>
      </c>
      <c r="B364" s="64" t="s">
        <v>156</v>
      </c>
    </row>
    <row r="365" spans="1:7" hidden="1" outlineLevel="1">
      <c r="A365" s="78" t="s">
        <v>940</v>
      </c>
      <c r="B365" s="64" t="s">
        <v>156</v>
      </c>
    </row>
    <row r="366" spans="1:7" hidden="1" outlineLevel="1">
      <c r="A366" s="78" t="s">
        <v>941</v>
      </c>
      <c r="B366" s="64" t="s">
        <v>156</v>
      </c>
    </row>
    <row r="367" spans="1:7" hidden="1" outlineLevel="1">
      <c r="A367" s="78" t="s">
        <v>942</v>
      </c>
      <c r="B367" s="64" t="s">
        <v>156</v>
      </c>
    </row>
    <row r="368" spans="1:7" collapsed="1"/>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E12" sqref="E12"/>
    </sheetView>
  </sheetViews>
  <sheetFormatPr defaultColWidth="11.42578125" defaultRowHeight="15" outlineLevelRow="1"/>
  <cols>
    <col min="1" max="1" width="16.28515625" style="50" customWidth="1"/>
    <col min="2" max="2" width="89.85546875" style="4" bestFit="1" customWidth="1"/>
    <col min="3" max="3" width="134.7109375" style="13" customWidth="1"/>
    <col min="4" max="13" width="11.42578125" style="13"/>
  </cols>
  <sheetData>
    <row r="1" spans="1:13" ht="31.5">
      <c r="A1" s="19" t="s">
        <v>260</v>
      </c>
      <c r="B1" s="19"/>
      <c r="C1" s="2"/>
    </row>
    <row r="2" spans="1:13">
      <c r="B2" s="2"/>
      <c r="C2" s="2"/>
    </row>
    <row r="3" spans="1:13">
      <c r="A3" s="70" t="s">
        <v>65</v>
      </c>
      <c r="B3" s="41"/>
      <c r="C3" s="2"/>
    </row>
    <row r="4" spans="1:13">
      <c r="C4" s="2"/>
    </row>
    <row r="5" spans="1:13" ht="37.5">
      <c r="A5" s="18" t="s">
        <v>228</v>
      </c>
      <c r="B5" s="18" t="s">
        <v>990</v>
      </c>
      <c r="C5" s="17" t="s">
        <v>63</v>
      </c>
    </row>
    <row r="6" spans="1:13">
      <c r="A6" s="69" t="s">
        <v>961</v>
      </c>
      <c r="B6" s="11" t="s">
        <v>246</v>
      </c>
      <c r="C6" s="78" t="s">
        <v>1075</v>
      </c>
    </row>
    <row r="7" spans="1:13" s="73" customFormat="1" ht="60">
      <c r="A7" s="77" t="s">
        <v>962</v>
      </c>
      <c r="B7" s="46" t="s">
        <v>247</v>
      </c>
      <c r="C7" s="78" t="s">
        <v>1076</v>
      </c>
      <c r="D7" s="75"/>
      <c r="E7" s="75"/>
      <c r="F7" s="75"/>
      <c r="G7" s="75"/>
      <c r="H7" s="75"/>
      <c r="I7" s="75"/>
      <c r="J7" s="75"/>
      <c r="K7" s="75"/>
      <c r="L7" s="75"/>
      <c r="M7" s="75"/>
    </row>
    <row r="8" spans="1:13" s="73" customFormat="1">
      <c r="A8" s="77" t="s">
        <v>963</v>
      </c>
      <c r="B8" s="46" t="s">
        <v>248</v>
      </c>
      <c r="C8" s="78" t="s">
        <v>1053</v>
      </c>
      <c r="D8" s="75"/>
      <c r="E8" s="75"/>
      <c r="F8" s="75"/>
      <c r="G8" s="75"/>
      <c r="H8" s="75"/>
      <c r="I8" s="75"/>
      <c r="J8" s="75"/>
      <c r="K8" s="75"/>
      <c r="L8" s="75"/>
      <c r="M8" s="75"/>
    </row>
    <row r="9" spans="1:13" ht="30">
      <c r="A9" s="77" t="s">
        <v>964</v>
      </c>
      <c r="B9" s="11" t="s">
        <v>64</v>
      </c>
      <c r="C9" s="78" t="s">
        <v>1077</v>
      </c>
    </row>
    <row r="10" spans="1:13" ht="44.25" customHeight="1">
      <c r="A10" s="77" t="s">
        <v>965</v>
      </c>
      <c r="B10" s="46" t="s">
        <v>256</v>
      </c>
      <c r="C10" s="78" t="s">
        <v>1084</v>
      </c>
    </row>
    <row r="11" spans="1:13" s="73" customFormat="1" ht="54.75" customHeight="1">
      <c r="A11" s="77" t="s">
        <v>966</v>
      </c>
      <c r="B11" s="46" t="s">
        <v>257</v>
      </c>
      <c r="C11" s="78" t="s">
        <v>1085</v>
      </c>
      <c r="D11" s="75"/>
      <c r="E11" s="75"/>
      <c r="F11" s="75"/>
      <c r="G11" s="75"/>
      <c r="H11" s="75"/>
      <c r="I11" s="75"/>
      <c r="J11" s="75"/>
      <c r="K11" s="75"/>
      <c r="L11" s="75"/>
      <c r="M11" s="75"/>
    </row>
    <row r="12" spans="1:13" ht="45">
      <c r="A12" s="77" t="s">
        <v>967</v>
      </c>
      <c r="B12" s="11" t="s">
        <v>250</v>
      </c>
      <c r="C12" s="78" t="s">
        <v>1078</v>
      </c>
    </row>
    <row r="13" spans="1:13" s="73" customFormat="1" ht="69" customHeight="1">
      <c r="A13" s="77" t="s">
        <v>968</v>
      </c>
      <c r="B13" s="46" t="s">
        <v>267</v>
      </c>
      <c r="C13" s="78" t="s">
        <v>1054</v>
      </c>
      <c r="D13" s="75"/>
      <c r="E13" s="75"/>
      <c r="F13" s="75"/>
      <c r="G13" s="75"/>
      <c r="H13" s="75"/>
      <c r="I13" s="75"/>
      <c r="J13" s="75"/>
      <c r="K13" s="75"/>
      <c r="L13" s="75"/>
      <c r="M13" s="75"/>
    </row>
    <row r="14" spans="1:13" s="73" customFormat="1" ht="60">
      <c r="A14" s="77" t="s">
        <v>969</v>
      </c>
      <c r="B14" s="46" t="s">
        <v>268</v>
      </c>
      <c r="C14" s="78" t="s">
        <v>1055</v>
      </c>
      <c r="D14" s="75"/>
      <c r="E14" s="75"/>
      <c r="F14" s="75"/>
      <c r="G14" s="75"/>
      <c r="H14" s="75"/>
      <c r="I14" s="75"/>
      <c r="J14" s="75"/>
      <c r="K14" s="75"/>
      <c r="L14" s="75"/>
      <c r="M14" s="75"/>
    </row>
    <row r="15" spans="1:13" s="73" customFormat="1">
      <c r="A15" s="77" t="s">
        <v>970</v>
      </c>
      <c r="B15" s="46" t="s">
        <v>249</v>
      </c>
      <c r="C15" s="78" t="s">
        <v>1056</v>
      </c>
      <c r="D15" s="75"/>
      <c r="E15" s="75"/>
      <c r="F15" s="75"/>
      <c r="G15" s="75"/>
      <c r="H15" s="75"/>
      <c r="I15" s="75"/>
      <c r="J15" s="75"/>
      <c r="K15" s="75"/>
      <c r="L15" s="75"/>
      <c r="M15" s="75"/>
    </row>
    <row r="16" spans="1:13" ht="30">
      <c r="A16" s="77" t="s">
        <v>971</v>
      </c>
      <c r="B16" s="12" t="s">
        <v>269</v>
      </c>
      <c r="C16" s="78" t="s">
        <v>55</v>
      </c>
    </row>
    <row r="17" spans="1:13" ht="30" customHeight="1">
      <c r="A17" s="77" t="s">
        <v>972</v>
      </c>
      <c r="B17" s="12" t="s">
        <v>155</v>
      </c>
      <c r="C17" s="91" t="s">
        <v>1057</v>
      </c>
    </row>
    <row r="18" spans="1:13">
      <c r="A18" s="77" t="s">
        <v>973</v>
      </c>
      <c r="B18" s="12" t="s">
        <v>152</v>
      </c>
      <c r="C18" s="78" t="s">
        <v>1058</v>
      </c>
    </row>
    <row r="19" spans="1:13" s="50" customFormat="1" hidden="1" outlineLevel="1">
      <c r="A19" s="77" t="s">
        <v>974</v>
      </c>
      <c r="B19" s="12" t="s">
        <v>993</v>
      </c>
      <c r="C19" s="52"/>
      <c r="D19" s="13"/>
      <c r="E19" s="13"/>
      <c r="F19" s="13"/>
      <c r="G19" s="13"/>
      <c r="H19" s="13"/>
      <c r="I19" s="13"/>
      <c r="J19" s="13"/>
      <c r="K19" s="13"/>
      <c r="L19" s="13"/>
      <c r="M19" s="13"/>
    </row>
    <row r="20" spans="1:13" s="73" customFormat="1" hidden="1" outlineLevel="1">
      <c r="A20" s="77" t="s">
        <v>975</v>
      </c>
      <c r="B20" s="76"/>
      <c r="C20" s="74"/>
      <c r="D20" s="75"/>
      <c r="E20" s="75"/>
      <c r="F20" s="75"/>
      <c r="G20" s="75"/>
      <c r="H20" s="75"/>
      <c r="I20" s="75"/>
      <c r="J20" s="75"/>
      <c r="K20" s="75"/>
      <c r="L20" s="75"/>
      <c r="M20" s="75"/>
    </row>
    <row r="21" spans="1:13" s="73" customFormat="1" hidden="1" outlineLevel="1">
      <c r="A21" s="77" t="s">
        <v>976</v>
      </c>
      <c r="B21" s="76"/>
      <c r="C21" s="74"/>
      <c r="D21" s="75"/>
      <c r="E21" s="75"/>
      <c r="F21" s="75"/>
      <c r="G21" s="75"/>
      <c r="H21" s="75"/>
      <c r="I21" s="75"/>
      <c r="J21" s="75"/>
      <c r="K21" s="75"/>
      <c r="L21" s="75"/>
      <c r="M21" s="75"/>
    </row>
    <row r="22" spans="1:13" s="73" customFormat="1" hidden="1" outlineLevel="1">
      <c r="A22" s="77" t="s">
        <v>977</v>
      </c>
      <c r="B22" s="76"/>
      <c r="C22" s="74"/>
      <c r="D22" s="75"/>
      <c r="E22" s="75"/>
      <c r="F22" s="75"/>
      <c r="G22" s="75"/>
      <c r="H22" s="75"/>
      <c r="I22" s="75"/>
      <c r="J22" s="75"/>
      <c r="K22" s="75"/>
      <c r="L22" s="75"/>
      <c r="M22" s="75"/>
    </row>
    <row r="23" spans="1:13" s="73" customFormat="1" hidden="1" outlineLevel="1">
      <c r="A23" s="77" t="s">
        <v>978</v>
      </c>
      <c r="B23" s="76"/>
      <c r="C23" s="74"/>
      <c r="D23" s="75"/>
      <c r="E23" s="75"/>
      <c r="F23" s="75"/>
      <c r="G23" s="75"/>
      <c r="H23" s="75"/>
      <c r="I23" s="75"/>
      <c r="J23" s="75"/>
      <c r="K23" s="75"/>
      <c r="L23" s="75"/>
      <c r="M23" s="75"/>
    </row>
    <row r="24" spans="1:13" s="50" customFormat="1" ht="18.75" collapsed="1">
      <c r="A24" s="18"/>
      <c r="B24" s="18" t="s">
        <v>991</v>
      </c>
      <c r="C24" s="17" t="s">
        <v>164</v>
      </c>
      <c r="D24" s="13"/>
      <c r="E24" s="13"/>
      <c r="F24" s="13"/>
      <c r="G24" s="13"/>
      <c r="H24" s="13"/>
      <c r="I24" s="13"/>
      <c r="J24" s="13"/>
      <c r="K24" s="13"/>
      <c r="L24" s="13"/>
      <c r="M24" s="13"/>
    </row>
    <row r="25" spans="1:13" s="50" customFormat="1">
      <c r="A25" s="77" t="s">
        <v>979</v>
      </c>
      <c r="B25" s="12" t="s">
        <v>165</v>
      </c>
      <c r="C25" s="52" t="s">
        <v>187</v>
      </c>
      <c r="D25" s="13"/>
      <c r="E25" s="13"/>
      <c r="F25" s="13"/>
      <c r="G25" s="13"/>
      <c r="H25" s="13"/>
      <c r="I25" s="13"/>
      <c r="J25" s="13"/>
      <c r="K25" s="13"/>
      <c r="L25" s="13"/>
      <c r="M25" s="13"/>
    </row>
    <row r="26" spans="1:13" s="50" customFormat="1">
      <c r="A26" s="77" t="s">
        <v>980</v>
      </c>
      <c r="B26" s="12" t="s">
        <v>166</v>
      </c>
      <c r="C26" s="52" t="s">
        <v>188</v>
      </c>
      <c r="D26" s="13"/>
      <c r="E26" s="13"/>
      <c r="F26" s="13"/>
      <c r="G26" s="13"/>
      <c r="H26" s="13"/>
      <c r="I26" s="13"/>
      <c r="J26" s="13"/>
      <c r="K26" s="13"/>
      <c r="L26" s="13"/>
      <c r="M26" s="13"/>
    </row>
    <row r="27" spans="1:13" s="50" customFormat="1">
      <c r="A27" s="77" t="s">
        <v>981</v>
      </c>
      <c r="B27" s="12" t="s">
        <v>167</v>
      </c>
      <c r="C27" s="52" t="s">
        <v>189</v>
      </c>
      <c r="D27" s="13"/>
      <c r="E27" s="13"/>
      <c r="F27" s="13"/>
      <c r="G27" s="13"/>
      <c r="H27" s="13"/>
      <c r="I27" s="13"/>
      <c r="J27" s="13"/>
      <c r="K27" s="13"/>
      <c r="L27" s="13"/>
      <c r="M27" s="13"/>
    </row>
    <row r="28" spans="1:13" s="50" customFormat="1" hidden="1" outlineLevel="1">
      <c r="A28" s="77" t="s">
        <v>979</v>
      </c>
      <c r="B28" s="53"/>
      <c r="C28" s="52"/>
      <c r="D28" s="13"/>
      <c r="E28" s="13"/>
      <c r="F28" s="13"/>
      <c r="G28" s="13"/>
      <c r="H28" s="13"/>
      <c r="I28" s="13"/>
      <c r="J28" s="13"/>
      <c r="K28" s="13"/>
      <c r="L28" s="13"/>
      <c r="M28" s="13"/>
    </row>
    <row r="29" spans="1:13" s="50" customFormat="1" hidden="1" outlineLevel="1">
      <c r="A29" s="77" t="s">
        <v>982</v>
      </c>
      <c r="B29" s="53"/>
      <c r="C29" s="52"/>
      <c r="D29" s="13"/>
      <c r="E29" s="13"/>
      <c r="F29" s="13"/>
      <c r="G29" s="13"/>
      <c r="H29" s="13"/>
      <c r="I29" s="13"/>
      <c r="J29" s="13"/>
      <c r="K29" s="13"/>
      <c r="L29" s="13"/>
      <c r="M29" s="13"/>
    </row>
    <row r="30" spans="1:13" s="50" customFormat="1" hidden="1" outlineLevel="1">
      <c r="A30" s="77" t="s">
        <v>983</v>
      </c>
      <c r="B30" s="12"/>
      <c r="C30" s="52"/>
      <c r="D30" s="13"/>
      <c r="E30" s="13"/>
      <c r="F30" s="13"/>
      <c r="G30" s="13"/>
      <c r="H30" s="13"/>
      <c r="I30" s="13"/>
      <c r="J30" s="13"/>
      <c r="K30" s="13"/>
      <c r="L30" s="13"/>
      <c r="M30" s="13"/>
    </row>
    <row r="31" spans="1:13" ht="18.75" collapsed="1">
      <c r="A31" s="18"/>
      <c r="B31" s="18" t="s">
        <v>992</v>
      </c>
      <c r="C31" s="17" t="s">
        <v>63</v>
      </c>
    </row>
    <row r="32" spans="1:13">
      <c r="A32" s="77" t="s">
        <v>984</v>
      </c>
      <c r="B32" s="11" t="s">
        <v>66</v>
      </c>
      <c r="C32" s="4"/>
    </row>
    <row r="33" spans="1:3" ht="75">
      <c r="A33" s="77" t="s">
        <v>985</v>
      </c>
      <c r="B33" s="46" t="s">
        <v>1059</v>
      </c>
      <c r="C33" s="78" t="s">
        <v>1081</v>
      </c>
    </row>
    <row r="34" spans="1:3" ht="30">
      <c r="A34" s="77" t="s">
        <v>986</v>
      </c>
      <c r="B34" s="46" t="s">
        <v>1060</v>
      </c>
      <c r="C34" s="78" t="s">
        <v>1062</v>
      </c>
    </row>
    <row r="35" spans="1:3">
      <c r="A35" s="77" t="s">
        <v>987</v>
      </c>
      <c r="B35" s="46" t="s">
        <v>1061</v>
      </c>
      <c r="C35" s="78" t="s">
        <v>1063</v>
      </c>
    </row>
    <row r="36" spans="1:3" ht="30">
      <c r="A36" s="77" t="s">
        <v>988</v>
      </c>
      <c r="B36" s="46" t="s">
        <v>1079</v>
      </c>
      <c r="C36" s="78" t="s">
        <v>1082</v>
      </c>
    </row>
    <row r="37" spans="1:3">
      <c r="A37" s="77" t="s">
        <v>989</v>
      </c>
      <c r="B37" s="46" t="s">
        <v>1080</v>
      </c>
      <c r="C37" s="78" t="s">
        <v>1083</v>
      </c>
    </row>
    <row r="38" spans="1:3">
      <c r="B38" s="6"/>
    </row>
    <row r="39" spans="1:3">
      <c r="B39" s="6"/>
    </row>
    <row r="40" spans="1:3">
      <c r="B40" s="6"/>
    </row>
    <row r="41" spans="1:3">
      <c r="B41" s="6"/>
    </row>
    <row r="42" spans="1:3">
      <c r="B42" s="6"/>
    </row>
    <row r="43" spans="1:3">
      <c r="B43" s="6"/>
    </row>
    <row r="44" spans="1:3">
      <c r="B44" s="6"/>
    </row>
    <row r="45" spans="1:3">
      <c r="B45" s="6"/>
    </row>
    <row r="46" spans="1:3">
      <c r="B46" s="6"/>
    </row>
    <row r="47" spans="1:3">
      <c r="B47" s="6"/>
    </row>
    <row r="48" spans="1:3">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6"/>
    </row>
    <row r="94" spans="2:2">
      <c r="B94" s="6"/>
    </row>
    <row r="95" spans="2:2">
      <c r="B95" s="6"/>
    </row>
    <row r="96" spans="2:2">
      <c r="B96" s="6"/>
    </row>
    <row r="97" spans="2:2">
      <c r="B97" s="6"/>
    </row>
    <row r="98" spans="2:2">
      <c r="B98" s="6"/>
    </row>
    <row r="99" spans="2:2">
      <c r="B99" s="6"/>
    </row>
    <row r="100" spans="2:2">
      <c r="B100" s="6"/>
    </row>
    <row r="101" spans="2:2">
      <c r="B101" s="7"/>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20" spans="2:2">
      <c r="B120" s="6"/>
    </row>
    <row r="121" spans="2:2">
      <c r="B121" s="6"/>
    </row>
    <row r="122" spans="2:2">
      <c r="B122" s="6"/>
    </row>
    <row r="127" spans="2:2">
      <c r="B127" s="3"/>
    </row>
    <row r="128" spans="2:2">
      <c r="B128" s="5"/>
    </row>
    <row r="134" spans="2:2">
      <c r="B134" s="12"/>
    </row>
    <row r="135" spans="2:2">
      <c r="B135"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245" spans="2:2">
      <c r="B245" s="11"/>
    </row>
    <row r="246" spans="2:2">
      <c r="B246" s="6"/>
    </row>
    <row r="247" spans="2:2">
      <c r="B247" s="6"/>
    </row>
    <row r="250" spans="2:2">
      <c r="B250" s="6"/>
    </row>
    <row r="266" spans="2:2">
      <c r="B266" s="11"/>
    </row>
    <row r="296" spans="2:2">
      <c r="B296" s="3"/>
    </row>
    <row r="297" spans="2:2">
      <c r="B297"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2" spans="2:2">
      <c r="B332" s="6"/>
    </row>
    <row r="333" spans="2:2">
      <c r="B333" s="6"/>
    </row>
    <row r="334" spans="2:2">
      <c r="B334" s="6"/>
    </row>
    <row r="335" spans="2:2">
      <c r="B335" s="6"/>
    </row>
    <row r="336" spans="2:2">
      <c r="B336" s="6"/>
    </row>
    <row r="338" spans="2:2">
      <c r="B338" s="6"/>
    </row>
    <row r="341" spans="2:2">
      <c r="B341"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6" spans="2:2">
      <c r="B366" s="3"/>
    </row>
    <row r="383" spans="2:2">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E36E00"/>
  </sheetPr>
  <dimension ref="A1:A7"/>
  <sheetViews>
    <sheetView zoomScale="70" zoomScaleNormal="70" zoomScaleSheetLayoutView="90" workbookViewId="0">
      <selection activeCell="K24" sqref="K24"/>
    </sheetView>
  </sheetViews>
  <sheetFormatPr defaultColWidth="9.140625" defaultRowHeight="15"/>
  <cols>
    <col min="1" max="1" width="198.140625" style="75" customWidth="1"/>
    <col min="2" max="16384" width="9.140625" style="75"/>
  </cols>
  <sheetData>
    <row r="1" spans="1:1" ht="31.5">
      <c r="A1" s="19"/>
    </row>
    <row r="3" spans="1:1">
      <c r="A3" s="122"/>
    </row>
    <row r="4" spans="1:1">
      <c r="A4" s="122"/>
    </row>
    <row r="5" spans="1:1">
      <c r="A5" s="122"/>
    </row>
    <row r="6" spans="1:1">
      <c r="A6" s="122"/>
    </row>
    <row r="7" spans="1:1">
      <c r="A7" s="12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C1:Y37"/>
  <sheetViews>
    <sheetView showGridLines="0" zoomScale="80" zoomScaleNormal="80" workbookViewId="0">
      <selection activeCell="D25" sqref="D25"/>
    </sheetView>
  </sheetViews>
  <sheetFormatPr defaultColWidth="9.140625" defaultRowHeight="15"/>
  <cols>
    <col min="4" max="4" width="29" customWidth="1"/>
    <col min="10" max="10" width="12" bestFit="1" customWidth="1"/>
    <col min="11" max="11" width="14.42578125" bestFit="1" customWidth="1"/>
    <col min="17" max="17" width="15.85546875" bestFit="1" customWidth="1"/>
    <col min="18" max="18" width="18" bestFit="1" customWidth="1"/>
    <col min="19" max="20" width="19.85546875" bestFit="1" customWidth="1"/>
    <col min="21" max="22" width="20.85546875" bestFit="1" customWidth="1"/>
  </cols>
  <sheetData>
    <row r="1" spans="3:25" ht="15.75" thickBot="1"/>
    <row r="2" spans="3:25" ht="36.75" thickTop="1">
      <c r="C2" s="92"/>
      <c r="D2" s="249" t="s">
        <v>1064</v>
      </c>
      <c r="E2" s="249"/>
      <c r="F2" s="249"/>
      <c r="G2" s="249"/>
      <c r="H2" s="249"/>
      <c r="I2" s="249"/>
      <c r="J2" s="249"/>
      <c r="K2" s="249"/>
      <c r="L2" s="249"/>
      <c r="M2" s="249"/>
      <c r="N2" s="93"/>
    </row>
    <row r="3" spans="3:25">
      <c r="C3" s="94"/>
      <c r="D3" s="95"/>
      <c r="E3" s="95"/>
      <c r="F3" s="95"/>
      <c r="G3" s="95"/>
      <c r="H3" s="95"/>
      <c r="I3" s="95"/>
      <c r="J3" s="95"/>
      <c r="K3" s="95"/>
      <c r="L3" s="95"/>
      <c r="M3" s="95"/>
      <c r="N3" s="96"/>
    </row>
    <row r="4" spans="3:25" ht="26.25">
      <c r="C4" s="94"/>
      <c r="D4" s="250" t="s">
        <v>1065</v>
      </c>
      <c r="E4" s="250"/>
      <c r="F4" s="250"/>
      <c r="G4" s="250"/>
      <c r="H4" s="250"/>
      <c r="I4" s="250"/>
      <c r="J4" s="250"/>
      <c r="K4" s="250"/>
      <c r="L4" s="250"/>
      <c r="M4" s="250"/>
      <c r="N4" s="96"/>
    </row>
    <row r="5" spans="3:25" ht="15.75" thickBot="1">
      <c r="C5" s="94"/>
      <c r="D5" s="97"/>
      <c r="E5" s="97"/>
      <c r="F5" s="97"/>
      <c r="G5" s="97"/>
      <c r="H5" s="97"/>
      <c r="I5" s="97"/>
      <c r="J5" s="97"/>
      <c r="K5" s="97"/>
      <c r="L5" s="97"/>
      <c r="M5" s="98"/>
      <c r="N5" s="96"/>
    </row>
    <row r="6" spans="3:25" ht="15.75" thickTop="1">
      <c r="C6" s="94"/>
      <c r="D6" s="99"/>
      <c r="E6" s="99"/>
      <c r="F6" s="99"/>
      <c r="G6" s="99"/>
      <c r="H6" s="99"/>
      <c r="I6" s="99"/>
      <c r="J6" s="99"/>
      <c r="K6" s="99"/>
      <c r="L6" s="99"/>
      <c r="M6" s="100"/>
      <c r="N6" s="96"/>
    </row>
    <row r="7" spans="3:25">
      <c r="C7" s="94"/>
      <c r="D7" s="99"/>
      <c r="E7" s="99"/>
      <c r="F7" s="99"/>
      <c r="G7" s="99"/>
      <c r="H7" s="101"/>
      <c r="I7" s="101"/>
      <c r="J7" s="101"/>
      <c r="K7" s="101"/>
      <c r="L7" s="101"/>
      <c r="M7" s="101"/>
      <c r="N7" s="96"/>
    </row>
    <row r="8" spans="3:25" ht="16.5" thickBot="1">
      <c r="C8" s="94"/>
      <c r="D8" s="102" t="s">
        <v>1066</v>
      </c>
      <c r="E8" s="103"/>
      <c r="F8" s="103"/>
      <c r="G8" s="99"/>
      <c r="H8" s="99"/>
      <c r="I8" s="99"/>
      <c r="J8" s="99"/>
      <c r="K8" s="99"/>
      <c r="L8" s="99"/>
      <c r="M8" s="100"/>
      <c r="N8" s="96"/>
    </row>
    <row r="9" spans="3:25" ht="15.75" thickTop="1">
      <c r="C9" s="94"/>
      <c r="D9" s="99"/>
      <c r="E9" s="99"/>
      <c r="F9" s="99"/>
      <c r="G9" s="99"/>
      <c r="H9" s="99"/>
      <c r="I9" s="99"/>
      <c r="J9" s="99"/>
      <c r="K9" s="99"/>
      <c r="L9" s="99"/>
      <c r="M9" s="100"/>
      <c r="N9" s="96"/>
      <c r="Q9" s="166"/>
      <c r="R9" s="166"/>
      <c r="S9" s="166"/>
      <c r="T9" s="166"/>
      <c r="U9" s="166"/>
    </row>
    <row r="10" spans="3:25">
      <c r="C10" s="94"/>
      <c r="D10" s="104" t="s">
        <v>1067</v>
      </c>
      <c r="E10" s="104"/>
      <c r="F10" s="104"/>
      <c r="G10" s="104"/>
      <c r="H10" s="104"/>
      <c r="I10" s="104"/>
      <c r="J10" s="104" t="s">
        <v>1068</v>
      </c>
      <c r="K10" s="105">
        <v>0.1</v>
      </c>
      <c r="L10" s="105">
        <v>0.2</v>
      </c>
      <c r="M10" s="105">
        <v>0.3</v>
      </c>
      <c r="N10" s="96"/>
      <c r="Q10" s="166"/>
      <c r="R10" s="166"/>
      <c r="S10" s="166"/>
      <c r="T10" s="166"/>
      <c r="U10" s="166"/>
    </row>
    <row r="11" spans="3:25">
      <c r="C11" s="94"/>
      <c r="D11" s="251" t="s">
        <v>1069</v>
      </c>
      <c r="E11" s="252"/>
      <c r="F11" s="252"/>
      <c r="G11" s="252"/>
      <c r="H11" s="252"/>
      <c r="I11" s="253"/>
      <c r="J11" s="226">
        <v>210.79249700836499</v>
      </c>
      <c r="K11" s="116"/>
      <c r="L11" s="117"/>
      <c r="M11" s="118"/>
      <c r="N11" s="96"/>
      <c r="Q11" s="227"/>
      <c r="R11" s="227"/>
      <c r="S11" s="227"/>
      <c r="T11" s="227"/>
      <c r="U11" s="166"/>
      <c r="V11" s="73"/>
      <c r="W11" s="73"/>
      <c r="X11" s="73"/>
      <c r="Y11" s="73"/>
    </row>
    <row r="12" spans="3:25">
      <c r="C12" s="94"/>
      <c r="D12" s="240" t="s">
        <v>1070</v>
      </c>
      <c r="E12" s="241"/>
      <c r="F12" s="241"/>
      <c r="G12" s="241"/>
      <c r="H12" s="241"/>
      <c r="I12" s="242"/>
      <c r="J12" s="165">
        <v>0.51</v>
      </c>
      <c r="K12" s="165">
        <v>0.56000000000000005</v>
      </c>
      <c r="L12" s="165">
        <v>0.64</v>
      </c>
      <c r="M12" s="165">
        <v>0.73</v>
      </c>
      <c r="N12" s="96"/>
      <c r="P12" s="114"/>
      <c r="Q12" s="228"/>
      <c r="R12" s="228"/>
      <c r="S12" s="228"/>
      <c r="T12" s="228"/>
      <c r="U12" s="166"/>
      <c r="V12" s="73"/>
      <c r="W12" s="73"/>
      <c r="X12" s="73"/>
      <c r="Y12" s="73"/>
    </row>
    <row r="13" spans="3:25">
      <c r="C13" s="94"/>
      <c r="D13" s="240" t="s">
        <v>1071</v>
      </c>
      <c r="E13" s="241"/>
      <c r="F13" s="241"/>
      <c r="G13" s="241"/>
      <c r="H13" s="241"/>
      <c r="I13" s="242"/>
      <c r="J13" s="226">
        <f>J11</f>
        <v>210.79249700836499</v>
      </c>
      <c r="K13" s="115">
        <f>J13-0.854-3.321</f>
        <v>206.61749700836498</v>
      </c>
      <c r="L13" s="115">
        <f>K13-8.365</f>
        <v>198.25249700836497</v>
      </c>
      <c r="M13" s="115">
        <f>L13-16.963</f>
        <v>181.28949700836498</v>
      </c>
      <c r="N13" s="96"/>
      <c r="Q13" s="227"/>
      <c r="R13" s="227"/>
      <c r="S13" s="227"/>
      <c r="T13" s="227"/>
      <c r="U13" s="166"/>
      <c r="V13" s="73"/>
      <c r="W13" s="73"/>
      <c r="X13" s="73"/>
      <c r="Y13" s="73"/>
    </row>
    <row r="14" spans="3:25">
      <c r="C14" s="94"/>
      <c r="D14" s="240" t="s">
        <v>1072</v>
      </c>
      <c r="E14" s="241"/>
      <c r="F14" s="241"/>
      <c r="G14" s="241"/>
      <c r="H14" s="241"/>
      <c r="I14" s="242"/>
      <c r="J14" s="115">
        <v>194.761</v>
      </c>
      <c r="K14" s="115">
        <v>186.96782761755995</v>
      </c>
      <c r="L14" s="115">
        <v>186.96782761755995</v>
      </c>
      <c r="M14" s="115">
        <v>186.96782761755995</v>
      </c>
      <c r="N14" s="96"/>
      <c r="Q14" s="229"/>
      <c r="R14" s="229"/>
      <c r="S14" s="229"/>
      <c r="T14" s="229"/>
      <c r="U14" s="166"/>
    </row>
    <row r="15" spans="3:25">
      <c r="C15" s="94"/>
      <c r="D15" s="240" t="s">
        <v>1073</v>
      </c>
      <c r="E15" s="241"/>
      <c r="F15" s="241"/>
      <c r="G15" s="241"/>
      <c r="H15" s="241"/>
      <c r="I15" s="242"/>
      <c r="J15" s="221">
        <f>J13/J14</f>
        <v>1.0823136922092462</v>
      </c>
      <c r="K15" s="221">
        <f t="shared" ref="K15:M15" si="0">K13/K14</f>
        <v>1.1050965272538662</v>
      </c>
      <c r="L15" s="221">
        <f t="shared" si="0"/>
        <v>1.0603562095928485</v>
      </c>
      <c r="M15" s="221">
        <f t="shared" si="0"/>
        <v>0.96962937056310072</v>
      </c>
      <c r="N15" s="96"/>
      <c r="Q15" s="166"/>
      <c r="R15" s="230"/>
      <c r="S15" s="230"/>
      <c r="T15" s="230"/>
      <c r="U15" s="166"/>
    </row>
    <row r="16" spans="3:25">
      <c r="C16" s="94"/>
      <c r="D16" s="75"/>
      <c r="E16" s="75"/>
      <c r="F16" s="75"/>
      <c r="G16" s="75"/>
      <c r="H16" s="75"/>
      <c r="I16" s="75"/>
      <c r="J16" s="75"/>
      <c r="K16" s="75"/>
      <c r="L16" s="75"/>
      <c r="M16" s="75"/>
      <c r="N16" s="96"/>
      <c r="Q16" s="166"/>
      <c r="R16" s="166"/>
      <c r="S16" s="166"/>
      <c r="T16" s="166"/>
      <c r="U16" s="166"/>
    </row>
    <row r="17" spans="3:22">
      <c r="C17" s="94"/>
      <c r="D17" s="75"/>
      <c r="E17" s="75"/>
      <c r="F17" s="75"/>
      <c r="G17" s="75"/>
      <c r="H17" s="75"/>
      <c r="I17" s="75"/>
      <c r="J17" s="75"/>
      <c r="K17" s="75"/>
      <c r="L17" s="75"/>
      <c r="M17" s="75"/>
      <c r="N17" s="96"/>
      <c r="Q17" s="166"/>
      <c r="R17" s="231"/>
      <c r="S17" s="231"/>
      <c r="T17" s="231"/>
      <c r="U17" s="166"/>
    </row>
    <row r="18" spans="3:22" ht="16.5" thickBot="1">
      <c r="C18" s="94"/>
      <c r="D18" s="106" t="s">
        <v>1074</v>
      </c>
      <c r="E18" s="103"/>
      <c r="F18" s="103"/>
      <c r="G18" s="75"/>
      <c r="H18" s="75"/>
      <c r="I18" s="75"/>
      <c r="J18" s="75"/>
      <c r="K18" s="75"/>
      <c r="L18" s="75"/>
      <c r="M18" s="75"/>
      <c r="N18" s="96"/>
      <c r="Q18" s="166"/>
      <c r="R18" s="166"/>
      <c r="S18" s="166"/>
      <c r="T18" s="166"/>
      <c r="U18" s="166"/>
    </row>
    <row r="19" spans="3:22" ht="15.75" thickTop="1">
      <c r="C19" s="94"/>
      <c r="D19" s="75"/>
      <c r="E19" s="75"/>
      <c r="F19" s="75"/>
      <c r="G19" s="75"/>
      <c r="H19" s="75"/>
      <c r="I19" s="75"/>
      <c r="J19" s="75"/>
      <c r="K19" s="75"/>
      <c r="L19" s="75"/>
      <c r="M19" s="75"/>
      <c r="N19" s="96"/>
      <c r="Q19" s="232"/>
      <c r="R19" s="232"/>
      <c r="S19" s="232"/>
      <c r="T19" s="232"/>
      <c r="U19" s="166"/>
    </row>
    <row r="20" spans="3:22">
      <c r="C20" s="94"/>
      <c r="D20" s="254" t="s">
        <v>1374</v>
      </c>
      <c r="E20" s="255"/>
      <c r="F20" s="255"/>
      <c r="G20" s="255"/>
      <c r="H20" s="255"/>
      <c r="I20" s="255"/>
      <c r="J20" s="255"/>
      <c r="K20" s="255"/>
      <c r="L20" s="255"/>
      <c r="M20" s="256"/>
      <c r="N20" s="96"/>
      <c r="Q20" s="233"/>
      <c r="R20" s="233"/>
      <c r="S20" s="233"/>
      <c r="T20" s="233"/>
      <c r="U20" s="166"/>
    </row>
    <row r="21" spans="3:22">
      <c r="C21" s="94"/>
      <c r="D21" s="257" t="s">
        <v>1375</v>
      </c>
      <c r="E21" s="241"/>
      <c r="F21" s="241"/>
      <c r="G21" s="241"/>
      <c r="H21" s="241"/>
      <c r="I21" s="241"/>
      <c r="J21" s="241"/>
      <c r="K21" s="241"/>
      <c r="L21" s="241"/>
      <c r="M21" s="242"/>
      <c r="N21" s="96"/>
      <c r="V21" s="73"/>
    </row>
    <row r="22" spans="3:22">
      <c r="C22" s="94"/>
      <c r="D22" s="240" t="s">
        <v>1406</v>
      </c>
      <c r="E22" s="241"/>
      <c r="F22" s="241"/>
      <c r="G22" s="241"/>
      <c r="H22" s="241"/>
      <c r="I22" s="241"/>
      <c r="J22" s="241"/>
      <c r="K22" s="241"/>
      <c r="L22" s="241"/>
      <c r="M22" s="242"/>
      <c r="N22" s="96"/>
    </row>
    <row r="23" spans="3:22">
      <c r="C23" s="94"/>
      <c r="D23" s="240" t="s">
        <v>1393</v>
      </c>
      <c r="E23" s="241"/>
      <c r="F23" s="241"/>
      <c r="G23" s="241"/>
      <c r="H23" s="241"/>
      <c r="I23" s="241"/>
      <c r="J23" s="241"/>
      <c r="K23" s="241"/>
      <c r="L23" s="241"/>
      <c r="M23" s="242"/>
      <c r="N23" s="96"/>
    </row>
    <row r="24" spans="3:22">
      <c r="C24" s="94"/>
      <c r="D24" s="204" t="s">
        <v>1408</v>
      </c>
      <c r="E24" s="205"/>
      <c r="F24" s="108"/>
      <c r="G24" s="108"/>
      <c r="H24" s="108"/>
      <c r="I24" s="108"/>
      <c r="J24" s="108"/>
      <c r="K24" s="108"/>
      <c r="L24" s="108"/>
      <c r="M24" s="109"/>
      <c r="N24" s="96"/>
    </row>
    <row r="25" spans="3:22">
      <c r="C25" s="94"/>
      <c r="D25" s="73" t="s">
        <v>1407</v>
      </c>
      <c r="E25" s="224"/>
      <c r="F25" s="224"/>
      <c r="G25" s="224"/>
      <c r="H25" s="224"/>
      <c r="I25" s="224"/>
      <c r="J25" s="224"/>
      <c r="K25" s="224"/>
      <c r="L25" s="224"/>
      <c r="M25" s="225"/>
      <c r="N25" s="96"/>
    </row>
    <row r="26" spans="3:22">
      <c r="C26" s="94"/>
      <c r="D26" s="240" t="s">
        <v>1409</v>
      </c>
      <c r="E26" s="241"/>
      <c r="F26" s="241"/>
      <c r="G26" s="241"/>
      <c r="H26" s="241"/>
      <c r="I26" s="241"/>
      <c r="J26" s="241"/>
      <c r="K26" s="241"/>
      <c r="L26" s="241"/>
      <c r="M26" s="242"/>
      <c r="N26" s="96"/>
    </row>
    <row r="27" spans="3:22">
      <c r="C27" s="94"/>
      <c r="D27" s="223" t="s">
        <v>1410</v>
      </c>
      <c r="E27" s="224"/>
      <c r="F27" s="224"/>
      <c r="G27" s="224"/>
      <c r="H27" s="224"/>
      <c r="I27" s="224"/>
      <c r="J27" s="224"/>
      <c r="K27" s="224"/>
      <c r="L27" s="224"/>
      <c r="M27" s="225"/>
      <c r="N27" s="96"/>
    </row>
    <row r="28" spans="3:22">
      <c r="C28" s="94"/>
      <c r="D28" s="107"/>
      <c r="E28" s="108"/>
      <c r="F28" s="108"/>
      <c r="G28" s="108"/>
      <c r="H28" s="108"/>
      <c r="I28" s="108"/>
      <c r="J28" s="108"/>
      <c r="K28" s="108"/>
      <c r="L28" s="108"/>
      <c r="M28" s="109"/>
      <c r="N28" s="96"/>
    </row>
    <row r="29" spans="3:22">
      <c r="C29" s="94"/>
      <c r="D29" s="107"/>
      <c r="E29" s="108"/>
      <c r="F29" s="108"/>
      <c r="G29" s="108"/>
      <c r="H29" s="108"/>
      <c r="I29" s="108"/>
      <c r="J29" s="108"/>
      <c r="K29" s="108"/>
      <c r="L29" s="108"/>
      <c r="M29" s="109"/>
      <c r="N29" s="96"/>
    </row>
    <row r="30" spans="3:22">
      <c r="C30" s="94"/>
      <c r="D30" s="107"/>
      <c r="E30" s="108"/>
      <c r="F30" s="108"/>
      <c r="G30" s="108"/>
      <c r="H30" s="108"/>
      <c r="I30" s="108"/>
      <c r="J30" s="108"/>
      <c r="K30" s="108"/>
      <c r="L30" s="108"/>
      <c r="M30" s="109"/>
      <c r="N30" s="96"/>
    </row>
    <row r="31" spans="3:22">
      <c r="C31" s="94"/>
      <c r="D31" s="99"/>
      <c r="E31" s="99"/>
      <c r="F31" s="99"/>
      <c r="G31" s="99"/>
      <c r="H31" s="99"/>
      <c r="I31" s="99"/>
      <c r="J31" s="99"/>
      <c r="K31" s="99"/>
      <c r="L31" s="99"/>
      <c r="M31" s="99"/>
      <c r="N31" s="96"/>
    </row>
    <row r="32" spans="3:22">
      <c r="C32" s="94"/>
      <c r="D32" s="99"/>
      <c r="E32" s="99"/>
      <c r="F32" s="99"/>
      <c r="G32" s="99"/>
      <c r="H32" s="99"/>
      <c r="I32" s="99"/>
      <c r="J32" s="99"/>
      <c r="K32" s="99"/>
      <c r="L32" s="99"/>
      <c r="M32" s="99"/>
      <c r="N32" s="96"/>
    </row>
    <row r="33" spans="3:14">
      <c r="C33" s="94"/>
      <c r="D33" s="99"/>
      <c r="E33" s="99"/>
      <c r="F33" s="99"/>
      <c r="G33" s="99"/>
      <c r="H33" s="99"/>
      <c r="I33" s="99"/>
      <c r="J33" s="99"/>
      <c r="K33" s="99"/>
      <c r="L33" s="99"/>
      <c r="M33" s="99"/>
      <c r="N33" s="96"/>
    </row>
    <row r="34" spans="3:14">
      <c r="C34" s="243"/>
      <c r="D34" s="244"/>
      <c r="E34" s="244"/>
      <c r="F34" s="244"/>
      <c r="G34" s="244"/>
      <c r="H34" s="244"/>
      <c r="I34" s="244"/>
      <c r="J34" s="244"/>
      <c r="K34" s="244"/>
      <c r="L34" s="244"/>
      <c r="M34" s="244"/>
      <c r="N34" s="245"/>
    </row>
    <row r="35" spans="3:14">
      <c r="C35" s="243"/>
      <c r="D35" s="244"/>
      <c r="E35" s="244"/>
      <c r="F35" s="244"/>
      <c r="G35" s="244"/>
      <c r="H35" s="244"/>
      <c r="I35" s="244"/>
      <c r="J35" s="244"/>
      <c r="K35" s="244"/>
      <c r="L35" s="244"/>
      <c r="M35" s="244"/>
      <c r="N35" s="245"/>
    </row>
    <row r="36" spans="3:14" ht="15.75" thickBot="1">
      <c r="C36" s="246"/>
      <c r="D36" s="247"/>
      <c r="E36" s="247"/>
      <c r="F36" s="247"/>
      <c r="G36" s="247"/>
      <c r="H36" s="247"/>
      <c r="I36" s="247"/>
      <c r="J36" s="247"/>
      <c r="K36" s="247"/>
      <c r="L36" s="247"/>
      <c r="M36" s="247"/>
      <c r="N36" s="248"/>
    </row>
    <row r="37" spans="3:14" ht="15.75" thickTop="1"/>
  </sheetData>
  <mergeCells count="13">
    <mergeCell ref="D14:I14"/>
    <mergeCell ref="D26:M26"/>
    <mergeCell ref="C34:N36"/>
    <mergeCell ref="D2:M2"/>
    <mergeCell ref="D4:M4"/>
    <mergeCell ref="D11:I11"/>
    <mergeCell ref="D12:I12"/>
    <mergeCell ref="D13:I13"/>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120"/>
  <sheetViews>
    <sheetView topLeftCell="A94" workbookViewId="0">
      <selection sqref="A1:XFD1048576"/>
    </sheetView>
  </sheetViews>
  <sheetFormatPr defaultColWidth="9.140625" defaultRowHeight="12.75"/>
  <cols>
    <col min="1" max="1" width="5.42578125" style="130" customWidth="1"/>
    <col min="2" max="2" width="39.5703125" style="130" customWidth="1"/>
    <col min="3" max="3" width="20.85546875" style="130" customWidth="1"/>
    <col min="4" max="5" width="20.85546875" style="129" customWidth="1"/>
    <col min="6" max="6" width="9.28515625" style="129" bestFit="1" customWidth="1"/>
    <col min="7" max="8" width="20.85546875" style="129" customWidth="1"/>
    <col min="9" max="9" width="7.5703125" style="130" customWidth="1"/>
    <col min="10" max="10" width="9.140625" style="130"/>
    <col min="11" max="11" width="40" style="130" customWidth="1"/>
    <col min="12" max="12" width="9.140625" style="130"/>
    <col min="13" max="13" width="25" style="130" customWidth="1"/>
    <col min="14" max="16384" width="9.140625" style="130"/>
  </cols>
  <sheetData>
    <row r="4" spans="2:14">
      <c r="B4" s="127" t="s">
        <v>1090</v>
      </c>
      <c r="C4" s="128" t="s">
        <v>1091</v>
      </c>
      <c r="M4" s="131"/>
    </row>
    <row r="5" spans="2:14">
      <c r="B5" s="132" t="s">
        <v>1092</v>
      </c>
      <c r="C5" s="133">
        <f>H116</f>
        <v>33347593660.06559</v>
      </c>
      <c r="E5" s="134"/>
      <c r="F5" s="135"/>
      <c r="M5" s="131"/>
      <c r="N5" s="136"/>
    </row>
    <row r="6" spans="2:14">
      <c r="B6" s="137" t="s">
        <v>1093</v>
      </c>
      <c r="C6" s="138"/>
      <c r="E6" s="134"/>
      <c r="F6" s="135"/>
      <c r="M6" s="131"/>
      <c r="N6" s="136"/>
    </row>
    <row r="7" spans="2:14">
      <c r="B7" s="137" t="s">
        <v>1094</v>
      </c>
      <c r="C7" s="139">
        <f>+SUMIF(F21:F116,"NOK",H21:H116)</f>
        <v>21903728071.119999</v>
      </c>
      <c r="M7" s="131"/>
      <c r="N7" s="136"/>
    </row>
    <row r="8" spans="2:14">
      <c r="B8" s="137" t="s">
        <v>1095</v>
      </c>
      <c r="C8" s="139">
        <f>+SUMIF(F21:F116,"EUR",H21:H116)</f>
        <v>11438452594.259211</v>
      </c>
      <c r="M8" s="131"/>
      <c r="N8" s="136"/>
    </row>
    <row r="9" spans="2:14">
      <c r="B9" s="137" t="s">
        <v>1096</v>
      </c>
      <c r="C9" s="139">
        <f>+SUMIF(F21:F115,"SEK",H21:H115)</f>
        <v>0</v>
      </c>
      <c r="M9" s="131"/>
      <c r="N9" s="136"/>
    </row>
    <row r="10" spans="2:14">
      <c r="B10" s="137" t="s">
        <v>1097</v>
      </c>
      <c r="C10" s="139">
        <f>+SUMIF(F21:F116,"USD",H21:H116)</f>
        <v>5412994.6863799999</v>
      </c>
    </row>
    <row r="11" spans="2:14">
      <c r="B11" s="137" t="s">
        <v>1098</v>
      </c>
      <c r="C11" s="139"/>
      <c r="E11" s="140"/>
    </row>
    <row r="12" spans="2:14">
      <c r="B12" s="137" t="s">
        <v>1368</v>
      </c>
      <c r="C12" s="139">
        <f>+SUMIF($D$21:$D$116,"Sovereign",$H$21:$H$116)</f>
        <v>1150000000</v>
      </c>
      <c r="E12" s="141" t="s">
        <v>1099</v>
      </c>
      <c r="F12" s="142"/>
      <c r="G12" s="141"/>
      <c r="H12" s="141"/>
      <c r="I12" s="141"/>
    </row>
    <row r="13" spans="2:14">
      <c r="B13" s="137" t="s">
        <v>1100</v>
      </c>
      <c r="C13" s="139">
        <f>+SUMIF($D$21:$D$116,"SSA",$H$21:$H$116)</f>
        <v>1413278900</v>
      </c>
      <c r="E13" s="141" t="s">
        <v>1101</v>
      </c>
      <c r="F13" s="142"/>
      <c r="G13" s="141"/>
      <c r="H13" s="141"/>
      <c r="I13" s="141"/>
    </row>
    <row r="14" spans="2:14">
      <c r="B14" s="137" t="s">
        <v>1102</v>
      </c>
      <c r="C14" s="139">
        <f>+SUMIF($D$21:$D$116,"Covered Bond",$H$21:$H$116)</f>
        <v>29800023831</v>
      </c>
      <c r="E14" s="141" t="s">
        <v>1103</v>
      </c>
      <c r="F14" s="142"/>
      <c r="G14" s="141"/>
      <c r="H14" s="141"/>
      <c r="I14" s="141"/>
    </row>
    <row r="15" spans="2:14">
      <c r="B15" s="137" t="s">
        <v>1376</v>
      </c>
      <c r="C15" s="139">
        <f>+SUMIF($D$21:$D$116,"Reverse repos",$H$21:$H$116)</f>
        <v>0</v>
      </c>
      <c r="E15" s="141"/>
      <c r="F15" s="142"/>
      <c r="G15" s="141"/>
      <c r="H15" s="141"/>
      <c r="I15" s="141"/>
    </row>
    <row r="16" spans="2:14">
      <c r="B16" s="143" t="s">
        <v>1104</v>
      </c>
      <c r="C16" s="144">
        <f>+SUMIF($D$21:$D$116,"Deposit",$H$21:H116)</f>
        <v>984290929.06559086</v>
      </c>
      <c r="E16" s="141" t="s">
        <v>1394</v>
      </c>
    </row>
    <row r="18" spans="2:13">
      <c r="D18" s="145"/>
      <c r="E18" s="145"/>
      <c r="M18" s="146"/>
    </row>
    <row r="19" spans="2:13">
      <c r="D19" s="145"/>
      <c r="E19" s="145"/>
    </row>
    <row r="20" spans="2:13">
      <c r="B20" s="147" t="s">
        <v>1105</v>
      </c>
      <c r="C20" s="148" t="s">
        <v>1106</v>
      </c>
      <c r="D20" s="148" t="s">
        <v>1107</v>
      </c>
      <c r="E20" s="148" t="s">
        <v>1108</v>
      </c>
      <c r="F20" s="148" t="s">
        <v>1109</v>
      </c>
      <c r="G20" s="149" t="s">
        <v>1110</v>
      </c>
      <c r="H20" s="150" t="s">
        <v>1111</v>
      </c>
      <c r="I20" s="151"/>
    </row>
    <row r="21" spans="2:13">
      <c r="B21" s="217" t="s">
        <v>1395</v>
      </c>
      <c r="C21" s="260" t="s">
        <v>1396</v>
      </c>
      <c r="D21" s="217" t="s">
        <v>1411</v>
      </c>
      <c r="E21" s="145" t="s">
        <v>1112</v>
      </c>
      <c r="F21" s="159" t="s">
        <v>994</v>
      </c>
      <c r="G21" s="261">
        <v>100000000</v>
      </c>
      <c r="H21" s="155">
        <v>100000000</v>
      </c>
      <c r="I21" s="156"/>
    </row>
    <row r="22" spans="2:13">
      <c r="B22" s="217" t="s">
        <v>1397</v>
      </c>
      <c r="C22" s="260" t="s">
        <v>1113</v>
      </c>
      <c r="D22" s="217" t="s">
        <v>1411</v>
      </c>
      <c r="E22" s="145" t="s">
        <v>1112</v>
      </c>
      <c r="F22" s="159" t="s">
        <v>994</v>
      </c>
      <c r="G22" s="154">
        <v>50000000</v>
      </c>
      <c r="H22" s="155">
        <v>50000000</v>
      </c>
      <c r="I22" s="156"/>
    </row>
    <row r="23" spans="2:13">
      <c r="B23" s="217" t="s">
        <v>1114</v>
      </c>
      <c r="C23" s="260" t="s">
        <v>1412</v>
      </c>
      <c r="D23" s="217" t="s">
        <v>1115</v>
      </c>
      <c r="E23" s="145" t="s">
        <v>1116</v>
      </c>
      <c r="F23" s="159" t="s">
        <v>994</v>
      </c>
      <c r="G23" s="154">
        <v>682000000</v>
      </c>
      <c r="H23" s="155">
        <v>682000000</v>
      </c>
      <c r="I23" s="156"/>
    </row>
    <row r="24" spans="2:13">
      <c r="B24" s="217" t="s">
        <v>1114</v>
      </c>
      <c r="C24" s="260" t="s">
        <v>1117</v>
      </c>
      <c r="D24" s="217" t="s">
        <v>1115</v>
      </c>
      <c r="E24" s="145" t="s">
        <v>1116</v>
      </c>
      <c r="F24" s="159" t="s">
        <v>994</v>
      </c>
      <c r="G24" s="154">
        <v>100000000</v>
      </c>
      <c r="H24" s="155">
        <v>100000000</v>
      </c>
      <c r="I24" s="156"/>
    </row>
    <row r="25" spans="2:13">
      <c r="B25" s="217" t="s">
        <v>1114</v>
      </c>
      <c r="C25" s="260" t="s">
        <v>1118</v>
      </c>
      <c r="D25" s="217" t="s">
        <v>1115</v>
      </c>
      <c r="E25" s="145" t="s">
        <v>1116</v>
      </c>
      <c r="F25" s="159" t="s">
        <v>994</v>
      </c>
      <c r="G25" s="154">
        <v>190000000</v>
      </c>
      <c r="H25" s="155">
        <v>190000000</v>
      </c>
      <c r="I25" s="156"/>
    </row>
    <row r="26" spans="2:13">
      <c r="B26" s="217" t="s">
        <v>1114</v>
      </c>
      <c r="C26" s="260" t="s">
        <v>1377</v>
      </c>
      <c r="D26" s="217" t="s">
        <v>1115</v>
      </c>
      <c r="E26" s="145" t="s">
        <v>1116</v>
      </c>
      <c r="F26" s="159" t="s">
        <v>994</v>
      </c>
      <c r="G26" s="154">
        <v>678000000</v>
      </c>
      <c r="H26" s="155">
        <v>678000000</v>
      </c>
      <c r="I26" s="156"/>
    </row>
    <row r="27" spans="2:13">
      <c r="B27" s="217" t="s">
        <v>1114</v>
      </c>
      <c r="C27" s="260" t="s">
        <v>1119</v>
      </c>
      <c r="D27" s="217" t="s">
        <v>1115</v>
      </c>
      <c r="E27" s="145" t="s">
        <v>1116</v>
      </c>
      <c r="F27" s="159" t="s">
        <v>56</v>
      </c>
      <c r="G27" s="154">
        <v>5000000</v>
      </c>
      <c r="H27" s="155">
        <v>49155500</v>
      </c>
      <c r="I27" s="156"/>
    </row>
    <row r="28" spans="2:13">
      <c r="B28" s="217" t="s">
        <v>1114</v>
      </c>
      <c r="C28" s="260" t="s">
        <v>1398</v>
      </c>
      <c r="D28" s="217" t="s">
        <v>1115</v>
      </c>
      <c r="E28" s="157" t="s">
        <v>1120</v>
      </c>
      <c r="F28" s="159" t="s">
        <v>56</v>
      </c>
      <c r="G28" s="154">
        <v>10700000</v>
      </c>
      <c r="H28" s="155">
        <v>105192770</v>
      </c>
      <c r="I28" s="156"/>
    </row>
    <row r="29" spans="2:13">
      <c r="B29" s="217" t="s">
        <v>1378</v>
      </c>
      <c r="C29" s="260" t="s">
        <v>1121</v>
      </c>
      <c r="D29" s="220" t="s">
        <v>1115</v>
      </c>
      <c r="E29" s="157" t="s">
        <v>1120</v>
      </c>
      <c r="F29" s="159" t="s">
        <v>994</v>
      </c>
      <c r="G29" s="261">
        <v>488000000</v>
      </c>
      <c r="H29" s="155">
        <v>488000000</v>
      </c>
      <c r="I29" s="156"/>
    </row>
    <row r="30" spans="2:13">
      <c r="B30" s="217" t="s">
        <v>1378</v>
      </c>
      <c r="C30" s="260" t="s">
        <v>1122</v>
      </c>
      <c r="D30" s="217" t="s">
        <v>1115</v>
      </c>
      <c r="E30" s="157" t="s">
        <v>1120</v>
      </c>
      <c r="F30" s="159" t="s">
        <v>994</v>
      </c>
      <c r="G30" s="154">
        <v>718000000</v>
      </c>
      <c r="H30" s="155">
        <v>718000000</v>
      </c>
      <c r="I30" s="156"/>
    </row>
    <row r="31" spans="2:13">
      <c r="B31" s="217" t="s">
        <v>1378</v>
      </c>
      <c r="C31" s="260" t="s">
        <v>1413</v>
      </c>
      <c r="D31" s="217" t="s">
        <v>1115</v>
      </c>
      <c r="E31" s="157" t="s">
        <v>1120</v>
      </c>
      <c r="F31" s="159" t="s">
        <v>994</v>
      </c>
      <c r="G31" s="154">
        <v>100000000</v>
      </c>
      <c r="H31" s="155">
        <v>100000000</v>
      </c>
      <c r="I31" s="156"/>
    </row>
    <row r="32" spans="2:13">
      <c r="B32" s="217" t="s">
        <v>1378</v>
      </c>
      <c r="C32" s="260" t="s">
        <v>1123</v>
      </c>
      <c r="D32" s="217" t="s">
        <v>1115</v>
      </c>
      <c r="E32" s="157" t="s">
        <v>1120</v>
      </c>
      <c r="F32" s="159" t="s">
        <v>994</v>
      </c>
      <c r="G32" s="154">
        <v>90000000</v>
      </c>
      <c r="H32" s="155">
        <v>90000000</v>
      </c>
      <c r="I32" s="156"/>
    </row>
    <row r="33" spans="2:9">
      <c r="B33" s="217" t="s">
        <v>1378</v>
      </c>
      <c r="C33" s="260" t="s">
        <v>1399</v>
      </c>
      <c r="D33" s="217" t="s">
        <v>1115</v>
      </c>
      <c r="E33" s="157" t="s">
        <v>1120</v>
      </c>
      <c r="F33" s="159" t="s">
        <v>994</v>
      </c>
      <c r="G33" s="154">
        <v>750000000</v>
      </c>
      <c r="H33" s="155">
        <v>750000000</v>
      </c>
      <c r="I33" s="156"/>
    </row>
    <row r="34" spans="2:9">
      <c r="B34" s="217" t="s">
        <v>1378</v>
      </c>
      <c r="C34" s="260" t="s">
        <v>1414</v>
      </c>
      <c r="D34" s="217" t="s">
        <v>1115</v>
      </c>
      <c r="E34" s="157" t="s">
        <v>1120</v>
      </c>
      <c r="F34" s="159" t="s">
        <v>994</v>
      </c>
      <c r="G34" s="154">
        <v>200000000</v>
      </c>
      <c r="H34" s="155">
        <v>200000000</v>
      </c>
      <c r="I34" s="156"/>
    </row>
    <row r="35" spans="2:9">
      <c r="B35" s="217" t="s">
        <v>1378</v>
      </c>
      <c r="C35" s="260" t="s">
        <v>1124</v>
      </c>
      <c r="D35" s="217" t="s">
        <v>1115</v>
      </c>
      <c r="E35" s="157" t="s">
        <v>1120</v>
      </c>
      <c r="F35" s="159" t="s">
        <v>56</v>
      </c>
      <c r="G35" s="261">
        <v>20000000</v>
      </c>
      <c r="H35" s="155">
        <v>196622000</v>
      </c>
      <c r="I35" s="156"/>
    </row>
    <row r="36" spans="2:9">
      <c r="B36" s="217" t="s">
        <v>1378</v>
      </c>
      <c r="C36" s="260" t="s">
        <v>1125</v>
      </c>
      <c r="D36" s="220" t="s">
        <v>1115</v>
      </c>
      <c r="E36" s="157" t="s">
        <v>1120</v>
      </c>
      <c r="F36" s="159" t="s">
        <v>56</v>
      </c>
      <c r="G36" s="261">
        <v>5000000</v>
      </c>
      <c r="H36" s="155">
        <v>49155500</v>
      </c>
      <c r="I36" s="156"/>
    </row>
    <row r="37" spans="2:9">
      <c r="B37" s="217" t="s">
        <v>1378</v>
      </c>
      <c r="C37" s="260" t="s">
        <v>1369</v>
      </c>
      <c r="D37" s="217" t="s">
        <v>1115</v>
      </c>
      <c r="E37" s="157" t="s">
        <v>1120</v>
      </c>
      <c r="F37" s="159" t="s">
        <v>56</v>
      </c>
      <c r="G37" s="261">
        <v>15000000</v>
      </c>
      <c r="H37" s="155">
        <v>147466500</v>
      </c>
      <c r="I37" s="156"/>
    </row>
    <row r="38" spans="2:9">
      <c r="B38" s="217" t="s">
        <v>1378</v>
      </c>
      <c r="C38" s="260" t="s">
        <v>1415</v>
      </c>
      <c r="D38" s="217" t="s">
        <v>1115</v>
      </c>
      <c r="E38" s="157" t="s">
        <v>1120</v>
      </c>
      <c r="F38" s="159" t="s">
        <v>56</v>
      </c>
      <c r="G38" s="261">
        <v>20000000</v>
      </c>
      <c r="H38" s="155">
        <v>196622000</v>
      </c>
      <c r="I38" s="156"/>
    </row>
    <row r="39" spans="2:9">
      <c r="B39" s="217" t="s">
        <v>1126</v>
      </c>
      <c r="C39" s="260" t="s">
        <v>1127</v>
      </c>
      <c r="D39" s="217" t="s">
        <v>1115</v>
      </c>
      <c r="E39" s="157" t="s">
        <v>1147</v>
      </c>
      <c r="F39" s="159" t="s">
        <v>994</v>
      </c>
      <c r="G39" s="155">
        <v>10000000</v>
      </c>
      <c r="H39" s="155">
        <v>10000000</v>
      </c>
      <c r="I39" s="156"/>
    </row>
    <row r="40" spans="2:9">
      <c r="B40" s="217" t="s">
        <v>1126</v>
      </c>
      <c r="C40" s="260" t="s">
        <v>1128</v>
      </c>
      <c r="D40" s="217" t="s">
        <v>1115</v>
      </c>
      <c r="E40" s="157" t="s">
        <v>1147</v>
      </c>
      <c r="F40" s="159" t="s">
        <v>994</v>
      </c>
      <c r="G40" s="155">
        <v>1743500000</v>
      </c>
      <c r="H40" s="155">
        <v>1743500000</v>
      </c>
      <c r="I40" s="156"/>
    </row>
    <row r="41" spans="2:9">
      <c r="B41" s="217" t="s">
        <v>1126</v>
      </c>
      <c r="C41" s="260" t="s">
        <v>1129</v>
      </c>
      <c r="D41" s="217" t="s">
        <v>1115</v>
      </c>
      <c r="E41" s="157" t="s">
        <v>1147</v>
      </c>
      <c r="F41" s="159" t="s">
        <v>994</v>
      </c>
      <c r="G41" s="261">
        <v>25000000</v>
      </c>
      <c r="H41" s="155">
        <v>25000000</v>
      </c>
      <c r="I41" s="156"/>
    </row>
    <row r="42" spans="2:9">
      <c r="B42" s="217" t="s">
        <v>1126</v>
      </c>
      <c r="C42" s="260" t="s">
        <v>1130</v>
      </c>
      <c r="D42" s="217" t="s">
        <v>1115</v>
      </c>
      <c r="E42" s="157" t="s">
        <v>1147</v>
      </c>
      <c r="F42" s="159" t="s">
        <v>994</v>
      </c>
      <c r="G42" s="154">
        <v>301000000</v>
      </c>
      <c r="H42" s="155">
        <v>301000000</v>
      </c>
      <c r="I42" s="156"/>
    </row>
    <row r="43" spans="2:9">
      <c r="B43" s="217" t="s">
        <v>1126</v>
      </c>
      <c r="C43" s="260" t="s">
        <v>1131</v>
      </c>
      <c r="D43" s="220" t="s">
        <v>1115</v>
      </c>
      <c r="E43" s="157" t="s">
        <v>1147</v>
      </c>
      <c r="F43" s="159" t="s">
        <v>994</v>
      </c>
      <c r="G43" s="154">
        <v>335000000</v>
      </c>
      <c r="H43" s="155">
        <v>335000000</v>
      </c>
      <c r="I43" s="156"/>
    </row>
    <row r="44" spans="2:9">
      <c r="B44" s="217" t="s">
        <v>1126</v>
      </c>
      <c r="C44" s="260" t="s">
        <v>1132</v>
      </c>
      <c r="D44" s="217" t="s">
        <v>1115</v>
      </c>
      <c r="E44" s="157" t="s">
        <v>1147</v>
      </c>
      <c r="F44" s="159" t="s">
        <v>56</v>
      </c>
      <c r="G44" s="154">
        <v>34325000</v>
      </c>
      <c r="H44" s="155">
        <v>337452507.5</v>
      </c>
      <c r="I44" s="156"/>
    </row>
    <row r="45" spans="2:9">
      <c r="B45" s="217" t="s">
        <v>1126</v>
      </c>
      <c r="C45" s="260" t="s">
        <v>1133</v>
      </c>
      <c r="D45" s="217" t="s">
        <v>1115</v>
      </c>
      <c r="E45" s="157" t="s">
        <v>1147</v>
      </c>
      <c r="F45" s="159" t="s">
        <v>56</v>
      </c>
      <c r="G45" s="154">
        <v>10000000</v>
      </c>
      <c r="H45" s="155">
        <v>98311000</v>
      </c>
      <c r="I45" s="156"/>
    </row>
    <row r="46" spans="2:9">
      <c r="B46" s="217" t="s">
        <v>1126</v>
      </c>
      <c r="C46" s="260" t="s">
        <v>1134</v>
      </c>
      <c r="D46" s="217" t="s">
        <v>1115</v>
      </c>
      <c r="E46" s="157" t="s">
        <v>1147</v>
      </c>
      <c r="F46" s="159" t="s">
        <v>56</v>
      </c>
      <c r="G46" s="261">
        <v>26000000</v>
      </c>
      <c r="H46" s="155">
        <v>255608600</v>
      </c>
      <c r="I46" s="156"/>
    </row>
    <row r="47" spans="2:9">
      <c r="B47" s="217" t="s">
        <v>1126</v>
      </c>
      <c r="C47" s="260" t="s">
        <v>1379</v>
      </c>
      <c r="D47" s="217" t="s">
        <v>1115</v>
      </c>
      <c r="E47" s="157" t="s">
        <v>1147</v>
      </c>
      <c r="F47" s="159" t="s">
        <v>56</v>
      </c>
      <c r="G47" s="261">
        <v>20000000</v>
      </c>
      <c r="H47" s="155">
        <v>196622000</v>
      </c>
      <c r="I47" s="156"/>
    </row>
    <row r="48" spans="2:9">
      <c r="B48" s="217" t="s">
        <v>1416</v>
      </c>
      <c r="C48" s="260" t="s">
        <v>1417</v>
      </c>
      <c r="D48" s="217" t="s">
        <v>1411</v>
      </c>
      <c r="E48" s="145" t="s">
        <v>1112</v>
      </c>
      <c r="F48" s="159" t="s">
        <v>994</v>
      </c>
      <c r="G48" s="154">
        <v>90000000</v>
      </c>
      <c r="H48" s="155">
        <v>90000000</v>
      </c>
      <c r="I48" s="156"/>
    </row>
    <row r="49" spans="2:9">
      <c r="B49" s="217" t="s">
        <v>1418</v>
      </c>
      <c r="C49" s="260" t="s">
        <v>1419</v>
      </c>
      <c r="D49" s="217" t="s">
        <v>1411</v>
      </c>
      <c r="E49" s="145" t="s">
        <v>1112</v>
      </c>
      <c r="F49" s="159" t="s">
        <v>56</v>
      </c>
      <c r="G49" s="155">
        <v>14000000</v>
      </c>
      <c r="H49" s="155">
        <v>137635400</v>
      </c>
      <c r="I49" s="156"/>
    </row>
    <row r="50" spans="2:9">
      <c r="B50" s="217" t="s">
        <v>1420</v>
      </c>
      <c r="C50" s="260" t="s">
        <v>1421</v>
      </c>
      <c r="D50" s="217" t="s">
        <v>1115</v>
      </c>
      <c r="E50" s="157" t="s">
        <v>1139</v>
      </c>
      <c r="F50" s="159" t="s">
        <v>994</v>
      </c>
      <c r="G50" s="154">
        <v>185000000</v>
      </c>
      <c r="H50" s="155">
        <v>185000000</v>
      </c>
      <c r="I50" s="156"/>
    </row>
    <row r="51" spans="2:9">
      <c r="B51" s="217" t="s">
        <v>1135</v>
      </c>
      <c r="C51" s="260" t="s">
        <v>1136</v>
      </c>
      <c r="D51" s="217" t="s">
        <v>1411</v>
      </c>
      <c r="E51" s="145" t="s">
        <v>1112</v>
      </c>
      <c r="F51" s="159" t="s">
        <v>56</v>
      </c>
      <c r="G51" s="155">
        <v>5000000</v>
      </c>
      <c r="H51" s="155">
        <v>49155500</v>
      </c>
      <c r="I51" s="156"/>
    </row>
    <row r="52" spans="2:9">
      <c r="B52" s="217" t="s">
        <v>1135</v>
      </c>
      <c r="C52" s="260" t="s">
        <v>1400</v>
      </c>
      <c r="D52" s="217" t="s">
        <v>1411</v>
      </c>
      <c r="E52" s="145" t="s">
        <v>1112</v>
      </c>
      <c r="F52" s="159" t="s">
        <v>994</v>
      </c>
      <c r="G52" s="155">
        <v>100000000</v>
      </c>
      <c r="H52" s="155">
        <v>100000000</v>
      </c>
      <c r="I52" s="156"/>
    </row>
    <row r="53" spans="2:9">
      <c r="B53" s="217" t="s">
        <v>1135</v>
      </c>
      <c r="C53" s="260" t="s">
        <v>1401</v>
      </c>
      <c r="D53" s="217" t="s">
        <v>1411</v>
      </c>
      <c r="E53" s="145" t="s">
        <v>1112</v>
      </c>
      <c r="F53" s="159" t="s">
        <v>994</v>
      </c>
      <c r="G53" s="154">
        <v>100000000</v>
      </c>
      <c r="H53" s="155">
        <v>100000000</v>
      </c>
      <c r="I53" s="156"/>
    </row>
    <row r="54" spans="2:9">
      <c r="B54" s="217" t="s">
        <v>1135</v>
      </c>
      <c r="C54" s="260" t="s">
        <v>1137</v>
      </c>
      <c r="D54" s="217" t="s">
        <v>1411</v>
      </c>
      <c r="E54" s="145" t="s">
        <v>1112</v>
      </c>
      <c r="F54" s="159" t="s">
        <v>56</v>
      </c>
      <c r="G54" s="154">
        <v>80000000</v>
      </c>
      <c r="H54" s="155">
        <v>786488000</v>
      </c>
      <c r="I54" s="156"/>
    </row>
    <row r="55" spans="2:9">
      <c r="B55" s="217" t="s">
        <v>1138</v>
      </c>
      <c r="C55" s="260" t="s">
        <v>1140</v>
      </c>
      <c r="D55" s="217" t="s">
        <v>1115</v>
      </c>
      <c r="E55" s="157" t="s">
        <v>1139</v>
      </c>
      <c r="F55" s="159" t="s">
        <v>994</v>
      </c>
      <c r="G55" s="154">
        <v>80000000</v>
      </c>
      <c r="H55" s="155">
        <v>80000000</v>
      </c>
      <c r="I55" s="156"/>
    </row>
    <row r="56" spans="2:9">
      <c r="B56" s="217" t="s">
        <v>1138</v>
      </c>
      <c r="C56" s="260" t="s">
        <v>1141</v>
      </c>
      <c r="D56" s="217" t="s">
        <v>1115</v>
      </c>
      <c r="E56" s="157" t="s">
        <v>1139</v>
      </c>
      <c r="F56" s="159" t="s">
        <v>994</v>
      </c>
      <c r="G56" s="154">
        <v>110000000</v>
      </c>
      <c r="H56" s="155">
        <v>110000000</v>
      </c>
      <c r="I56" s="156"/>
    </row>
    <row r="57" spans="2:9">
      <c r="B57" s="217" t="s">
        <v>1138</v>
      </c>
      <c r="C57" s="260" t="s">
        <v>1142</v>
      </c>
      <c r="D57" s="217" t="s">
        <v>1115</v>
      </c>
      <c r="E57" s="157" t="s">
        <v>1139</v>
      </c>
      <c r="F57" s="159" t="s">
        <v>994</v>
      </c>
      <c r="G57" s="154">
        <v>500000000</v>
      </c>
      <c r="H57" s="155">
        <v>500000000</v>
      </c>
      <c r="I57" s="156"/>
    </row>
    <row r="58" spans="2:9">
      <c r="B58" s="217" t="s">
        <v>1138</v>
      </c>
      <c r="C58" s="260" t="s">
        <v>1380</v>
      </c>
      <c r="D58" s="217" t="s">
        <v>1115</v>
      </c>
      <c r="E58" s="157" t="s">
        <v>1139</v>
      </c>
      <c r="F58" s="159" t="s">
        <v>994</v>
      </c>
      <c r="G58" s="154">
        <v>715000000</v>
      </c>
      <c r="H58" s="155">
        <v>715000000</v>
      </c>
      <c r="I58" s="156"/>
    </row>
    <row r="59" spans="2:9">
      <c r="B59" s="217" t="s">
        <v>1143</v>
      </c>
      <c r="C59" s="260" t="s">
        <v>1422</v>
      </c>
      <c r="D59" s="217" t="s">
        <v>1115</v>
      </c>
      <c r="E59" s="157" t="s">
        <v>1139</v>
      </c>
      <c r="F59" s="159" t="s">
        <v>994</v>
      </c>
      <c r="G59" s="261">
        <v>50000000</v>
      </c>
      <c r="H59" s="155">
        <v>50000000</v>
      </c>
      <c r="I59" s="156"/>
    </row>
    <row r="60" spans="2:9">
      <c r="B60" s="217" t="s">
        <v>1143</v>
      </c>
      <c r="C60" s="260" t="s">
        <v>1370</v>
      </c>
      <c r="D60" s="217" t="s">
        <v>1115</v>
      </c>
      <c r="E60" s="157" t="s">
        <v>1139</v>
      </c>
      <c r="F60" s="159" t="s">
        <v>994</v>
      </c>
      <c r="G60" s="154">
        <v>100000000</v>
      </c>
      <c r="H60" s="155">
        <v>100000000</v>
      </c>
      <c r="I60" s="156"/>
    </row>
    <row r="61" spans="2:9">
      <c r="B61" s="217" t="s">
        <v>1143</v>
      </c>
      <c r="C61" s="260" t="s">
        <v>1144</v>
      </c>
      <c r="D61" s="217" t="s">
        <v>1115</v>
      </c>
      <c r="E61" s="157" t="s">
        <v>1139</v>
      </c>
      <c r="F61" s="159" t="s">
        <v>994</v>
      </c>
      <c r="G61" s="154">
        <v>150000000</v>
      </c>
      <c r="H61" s="155">
        <v>150000000</v>
      </c>
      <c r="I61" s="156"/>
    </row>
    <row r="62" spans="2:9">
      <c r="B62" s="217" t="s">
        <v>1143</v>
      </c>
      <c r="C62" s="260" t="s">
        <v>1381</v>
      </c>
      <c r="D62" s="217" t="s">
        <v>1115</v>
      </c>
      <c r="E62" s="157" t="s">
        <v>1147</v>
      </c>
      <c r="F62" s="159" t="s">
        <v>56</v>
      </c>
      <c r="G62" s="261">
        <v>16000000</v>
      </c>
      <c r="H62" s="155">
        <v>157297600</v>
      </c>
      <c r="I62" s="156"/>
    </row>
    <row r="63" spans="2:9">
      <c r="B63" s="217" t="s">
        <v>1145</v>
      </c>
      <c r="C63" s="260" t="s">
        <v>1423</v>
      </c>
      <c r="D63" s="217" t="s">
        <v>1115</v>
      </c>
      <c r="E63" s="157" t="s">
        <v>1149</v>
      </c>
      <c r="F63" s="159" t="s">
        <v>56</v>
      </c>
      <c r="G63" s="154">
        <v>30000000</v>
      </c>
      <c r="H63" s="155">
        <v>294933000</v>
      </c>
      <c r="I63" s="156"/>
    </row>
    <row r="64" spans="2:9">
      <c r="B64" s="217" t="s">
        <v>1145</v>
      </c>
      <c r="C64" s="260" t="s">
        <v>1146</v>
      </c>
      <c r="D64" s="217" t="s">
        <v>1115</v>
      </c>
      <c r="E64" s="157" t="s">
        <v>1149</v>
      </c>
      <c r="F64" s="159" t="s">
        <v>56</v>
      </c>
      <c r="G64" s="154">
        <v>80000000</v>
      </c>
      <c r="H64" s="155">
        <v>786488000</v>
      </c>
      <c r="I64" s="156"/>
    </row>
    <row r="65" spans="2:10">
      <c r="B65" s="217" t="s">
        <v>1145</v>
      </c>
      <c r="C65" s="260" t="s">
        <v>1148</v>
      </c>
      <c r="D65" s="217" t="s">
        <v>1115</v>
      </c>
      <c r="E65" s="157" t="s">
        <v>1149</v>
      </c>
      <c r="F65" s="159" t="s">
        <v>56</v>
      </c>
      <c r="G65" s="154">
        <v>49300000</v>
      </c>
      <c r="H65" s="155">
        <v>484673230</v>
      </c>
      <c r="I65" s="156"/>
    </row>
    <row r="66" spans="2:10">
      <c r="B66" s="217" t="s">
        <v>1402</v>
      </c>
      <c r="C66" s="260" t="s">
        <v>1382</v>
      </c>
      <c r="D66" s="217" t="s">
        <v>1115</v>
      </c>
      <c r="E66" s="157" t="s">
        <v>1149</v>
      </c>
      <c r="F66" s="159" t="s">
        <v>56</v>
      </c>
      <c r="G66" s="261">
        <v>38000000</v>
      </c>
      <c r="H66" s="155">
        <v>373581800</v>
      </c>
      <c r="I66" s="156"/>
    </row>
    <row r="67" spans="2:10">
      <c r="B67" s="217" t="s">
        <v>1150</v>
      </c>
      <c r="C67" s="260" t="s">
        <v>1151</v>
      </c>
      <c r="D67" s="217" t="s">
        <v>1115</v>
      </c>
      <c r="E67" s="157" t="s">
        <v>1149</v>
      </c>
      <c r="F67" s="159" t="s">
        <v>994</v>
      </c>
      <c r="G67" s="261">
        <v>1210000000</v>
      </c>
      <c r="H67" s="155">
        <v>1210000000</v>
      </c>
      <c r="I67" s="156"/>
    </row>
    <row r="68" spans="2:10">
      <c r="B68" s="217" t="s">
        <v>1150</v>
      </c>
      <c r="C68" s="260" t="s">
        <v>1152</v>
      </c>
      <c r="D68" s="220" t="s">
        <v>1115</v>
      </c>
      <c r="E68" s="157" t="s">
        <v>1149</v>
      </c>
      <c r="F68" s="159" t="s">
        <v>994</v>
      </c>
      <c r="G68" s="154">
        <v>806000000</v>
      </c>
      <c r="H68" s="155">
        <v>806000000</v>
      </c>
      <c r="I68" s="156"/>
    </row>
    <row r="69" spans="2:10">
      <c r="B69" s="217" t="s">
        <v>1150</v>
      </c>
      <c r="C69" s="260" t="s">
        <v>1153</v>
      </c>
      <c r="D69" s="217" t="s">
        <v>1115</v>
      </c>
      <c r="E69" s="157" t="s">
        <v>1149</v>
      </c>
      <c r="F69" s="159" t="s">
        <v>994</v>
      </c>
      <c r="G69" s="154">
        <v>1164000000</v>
      </c>
      <c r="H69" s="155">
        <v>1164000000</v>
      </c>
      <c r="I69" s="156"/>
    </row>
    <row r="70" spans="2:10">
      <c r="B70" s="217" t="s">
        <v>1150</v>
      </c>
      <c r="C70" s="260" t="s">
        <v>1154</v>
      </c>
      <c r="D70" s="217" t="s">
        <v>1115</v>
      </c>
      <c r="E70" s="157" t="s">
        <v>1149</v>
      </c>
      <c r="F70" s="159" t="s">
        <v>994</v>
      </c>
      <c r="G70" s="154">
        <v>1600000000</v>
      </c>
      <c r="H70" s="155">
        <v>1600000000</v>
      </c>
      <c r="I70" s="156"/>
    </row>
    <row r="71" spans="2:10">
      <c r="B71" s="217" t="s">
        <v>1150</v>
      </c>
      <c r="C71" s="260" t="s">
        <v>1155</v>
      </c>
      <c r="D71" s="217" t="s">
        <v>1115</v>
      </c>
      <c r="E71" s="157" t="s">
        <v>1149</v>
      </c>
      <c r="F71" s="159" t="s">
        <v>994</v>
      </c>
      <c r="G71" s="154">
        <v>1020000000</v>
      </c>
      <c r="H71" s="155">
        <v>1020000000</v>
      </c>
      <c r="I71" s="156"/>
    </row>
    <row r="72" spans="2:10">
      <c r="B72" s="217" t="s">
        <v>1383</v>
      </c>
      <c r="C72" s="260" t="s">
        <v>1385</v>
      </c>
      <c r="D72" s="217" t="s">
        <v>1384</v>
      </c>
      <c r="E72" s="145" t="s">
        <v>1112</v>
      </c>
      <c r="F72" s="159" t="s">
        <v>994</v>
      </c>
      <c r="G72" s="154">
        <v>50000000</v>
      </c>
      <c r="H72" s="155">
        <v>50000000</v>
      </c>
      <c r="I72" s="156"/>
    </row>
    <row r="73" spans="2:10">
      <c r="B73" s="217" t="s">
        <v>1383</v>
      </c>
      <c r="C73" s="260" t="s">
        <v>1424</v>
      </c>
      <c r="D73" s="217" t="s">
        <v>1384</v>
      </c>
      <c r="E73" s="145" t="s">
        <v>1112</v>
      </c>
      <c r="F73" s="159" t="s">
        <v>994</v>
      </c>
      <c r="G73" s="154">
        <v>1100000000</v>
      </c>
      <c r="H73" s="155">
        <v>1100000000</v>
      </c>
      <c r="I73" s="156"/>
    </row>
    <row r="74" spans="2:10">
      <c r="B74" s="217" t="s">
        <v>1156</v>
      </c>
      <c r="C74" s="260" t="s">
        <v>1157</v>
      </c>
      <c r="D74" s="217" t="s">
        <v>1115</v>
      </c>
      <c r="E74" s="157" t="s">
        <v>1149</v>
      </c>
      <c r="F74" s="159" t="s">
        <v>56</v>
      </c>
      <c r="G74" s="154">
        <v>10000000</v>
      </c>
      <c r="H74" s="155">
        <v>98311000</v>
      </c>
      <c r="I74" s="156"/>
    </row>
    <row r="75" spans="2:10">
      <c r="B75" s="217" t="s">
        <v>1156</v>
      </c>
      <c r="C75" s="260" t="s">
        <v>1158</v>
      </c>
      <c r="D75" s="217" t="s">
        <v>1115</v>
      </c>
      <c r="E75" s="157" t="s">
        <v>1149</v>
      </c>
      <c r="F75" s="159" t="s">
        <v>56</v>
      </c>
      <c r="G75" s="154">
        <v>9000000</v>
      </c>
      <c r="H75" s="155">
        <v>88479900</v>
      </c>
      <c r="I75" s="156"/>
    </row>
    <row r="76" spans="2:10">
      <c r="B76" s="217" t="s">
        <v>1156</v>
      </c>
      <c r="C76" s="260" t="s">
        <v>1159</v>
      </c>
      <c r="D76" s="217" t="s">
        <v>1115</v>
      </c>
      <c r="E76" s="157" t="s">
        <v>1149</v>
      </c>
      <c r="F76" s="159" t="s">
        <v>56</v>
      </c>
      <c r="G76" s="261">
        <v>11000000</v>
      </c>
      <c r="H76" s="155">
        <v>108142100</v>
      </c>
      <c r="I76" s="156"/>
    </row>
    <row r="77" spans="2:10">
      <c r="B77" s="217" t="s">
        <v>1425</v>
      </c>
      <c r="C77" s="260" t="s">
        <v>1403</v>
      </c>
      <c r="D77" s="217" t="s">
        <v>1115</v>
      </c>
      <c r="E77" s="145" t="s">
        <v>1161</v>
      </c>
      <c r="F77" s="159" t="s">
        <v>994</v>
      </c>
      <c r="G77" s="154">
        <v>113000000</v>
      </c>
      <c r="H77" s="155">
        <v>113000000</v>
      </c>
      <c r="I77" s="156"/>
    </row>
    <row r="78" spans="2:10">
      <c r="B78" s="217" t="s">
        <v>1425</v>
      </c>
      <c r="C78" s="260" t="s">
        <v>1404</v>
      </c>
      <c r="D78" s="217" t="s">
        <v>1115</v>
      </c>
      <c r="E78" s="145" t="s">
        <v>1161</v>
      </c>
      <c r="F78" s="159" t="s">
        <v>994</v>
      </c>
      <c r="G78" s="154">
        <v>105000000</v>
      </c>
      <c r="H78" s="155">
        <v>105000000</v>
      </c>
      <c r="I78" s="156"/>
    </row>
    <row r="79" spans="2:10">
      <c r="B79" s="217" t="s">
        <v>1425</v>
      </c>
      <c r="C79" s="260" t="s">
        <v>1426</v>
      </c>
      <c r="D79" s="220" t="s">
        <v>1115</v>
      </c>
      <c r="E79" s="145" t="s">
        <v>1161</v>
      </c>
      <c r="F79" s="159" t="s">
        <v>994</v>
      </c>
      <c r="G79" s="154">
        <v>62000000</v>
      </c>
      <c r="H79" s="155">
        <v>62000000</v>
      </c>
      <c r="I79" s="160"/>
    </row>
    <row r="80" spans="2:10">
      <c r="B80" s="217" t="s">
        <v>1160</v>
      </c>
      <c r="C80" s="260" t="s">
        <v>1162</v>
      </c>
      <c r="D80" s="217" t="s">
        <v>1115</v>
      </c>
      <c r="E80" s="145" t="s">
        <v>1161</v>
      </c>
      <c r="F80" s="159" t="s">
        <v>56</v>
      </c>
      <c r="G80" s="154">
        <v>24300000</v>
      </c>
      <c r="H80" s="155">
        <v>238895730</v>
      </c>
      <c r="I80" s="160"/>
      <c r="J80" s="161"/>
    </row>
    <row r="81" spans="2:11">
      <c r="B81" s="217" t="s">
        <v>1160</v>
      </c>
      <c r="C81" s="260" t="s">
        <v>1163</v>
      </c>
      <c r="D81" s="217" t="s">
        <v>1115</v>
      </c>
      <c r="E81" s="157" t="s">
        <v>1147</v>
      </c>
      <c r="F81" s="159" t="s">
        <v>56</v>
      </c>
      <c r="G81" s="154">
        <v>5000000</v>
      </c>
      <c r="H81" s="155">
        <v>49155500</v>
      </c>
      <c r="I81" s="160"/>
    </row>
    <row r="82" spans="2:11">
      <c r="B82" s="217" t="s">
        <v>1160</v>
      </c>
      <c r="C82" s="260" t="s">
        <v>1164</v>
      </c>
      <c r="D82" s="217" t="s">
        <v>1115</v>
      </c>
      <c r="E82" s="157" t="s">
        <v>1147</v>
      </c>
      <c r="F82" s="159" t="s">
        <v>56</v>
      </c>
      <c r="G82" s="261">
        <v>15000000</v>
      </c>
      <c r="H82" s="155">
        <v>147466500</v>
      </c>
      <c r="I82" s="160"/>
    </row>
    <row r="83" spans="2:11">
      <c r="B83" s="217" t="s">
        <v>1160</v>
      </c>
      <c r="C83" s="260" t="s">
        <v>1165</v>
      </c>
      <c r="D83" s="217" t="s">
        <v>1115</v>
      </c>
      <c r="E83" s="157" t="s">
        <v>1147</v>
      </c>
      <c r="F83" s="159" t="s">
        <v>56</v>
      </c>
      <c r="G83" s="261">
        <v>76562000</v>
      </c>
      <c r="H83" s="155">
        <v>752688678.20000005</v>
      </c>
      <c r="I83" s="160"/>
    </row>
    <row r="84" spans="2:11">
      <c r="B84" s="217" t="s">
        <v>1427</v>
      </c>
      <c r="C84" s="260" t="s">
        <v>1386</v>
      </c>
      <c r="D84" s="222" t="s">
        <v>1115</v>
      </c>
      <c r="E84" s="157" t="s">
        <v>1147</v>
      </c>
      <c r="F84" s="159" t="s">
        <v>994</v>
      </c>
      <c r="G84" s="154">
        <v>276000000</v>
      </c>
      <c r="H84" s="155">
        <v>276000000</v>
      </c>
      <c r="I84" s="160"/>
    </row>
    <row r="85" spans="2:11">
      <c r="B85" s="217" t="s">
        <v>1427</v>
      </c>
      <c r="C85" s="260" t="s">
        <v>1428</v>
      </c>
      <c r="D85" s="217" t="s">
        <v>1115</v>
      </c>
      <c r="E85" s="157" t="s">
        <v>1147</v>
      </c>
      <c r="F85" s="159" t="s">
        <v>994</v>
      </c>
      <c r="G85" s="154">
        <v>65000000</v>
      </c>
      <c r="H85" s="155">
        <v>65000000</v>
      </c>
      <c r="I85" s="160"/>
    </row>
    <row r="86" spans="2:11">
      <c r="B86" s="217" t="s">
        <v>1427</v>
      </c>
      <c r="C86" s="260" t="s">
        <v>1387</v>
      </c>
      <c r="D86" s="217" t="s">
        <v>1115</v>
      </c>
      <c r="E86" s="157" t="s">
        <v>1147</v>
      </c>
      <c r="F86" s="159" t="s">
        <v>56</v>
      </c>
      <c r="G86" s="261">
        <v>20000000</v>
      </c>
      <c r="H86" s="155">
        <v>196622000</v>
      </c>
      <c r="I86" s="160"/>
    </row>
    <row r="87" spans="2:11">
      <c r="B87" s="217" t="s">
        <v>1166</v>
      </c>
      <c r="C87" s="260" t="s">
        <v>1167</v>
      </c>
      <c r="D87" s="217" t="s">
        <v>1115</v>
      </c>
      <c r="E87" s="157" t="s">
        <v>1147</v>
      </c>
      <c r="F87" s="159" t="s">
        <v>994</v>
      </c>
      <c r="G87" s="261">
        <v>282000000</v>
      </c>
      <c r="H87" s="155">
        <v>282000000</v>
      </c>
      <c r="I87" s="160"/>
    </row>
    <row r="88" spans="2:11">
      <c r="B88" s="217" t="s">
        <v>1166</v>
      </c>
      <c r="C88" s="260" t="s">
        <v>1168</v>
      </c>
      <c r="D88" s="217" t="s">
        <v>1115</v>
      </c>
      <c r="E88" s="157" t="s">
        <v>1147</v>
      </c>
      <c r="F88" s="159" t="s">
        <v>994</v>
      </c>
      <c r="G88" s="154">
        <v>669000000</v>
      </c>
      <c r="H88" s="155">
        <v>669000000</v>
      </c>
      <c r="I88" s="160"/>
    </row>
    <row r="89" spans="2:11">
      <c r="B89" s="217" t="s">
        <v>1166</v>
      </c>
      <c r="C89" s="260" t="s">
        <v>1169</v>
      </c>
      <c r="D89" s="217" t="s">
        <v>1115</v>
      </c>
      <c r="E89" s="157" t="s">
        <v>1147</v>
      </c>
      <c r="F89" s="159" t="s">
        <v>994</v>
      </c>
      <c r="G89" s="154">
        <v>675000000</v>
      </c>
      <c r="H89" s="155">
        <v>675000000</v>
      </c>
      <c r="I89" s="160"/>
    </row>
    <row r="90" spans="2:11">
      <c r="B90" s="217" t="s">
        <v>1166</v>
      </c>
      <c r="C90" s="260" t="s">
        <v>1388</v>
      </c>
      <c r="D90" s="217" t="s">
        <v>1115</v>
      </c>
      <c r="E90" s="157" t="s">
        <v>1147</v>
      </c>
      <c r="F90" s="159" t="s">
        <v>994</v>
      </c>
      <c r="G90" s="154">
        <v>850000000</v>
      </c>
      <c r="H90" s="155">
        <v>850000000</v>
      </c>
      <c r="I90" s="160"/>
    </row>
    <row r="91" spans="2:11">
      <c r="B91" s="217" t="s">
        <v>1166</v>
      </c>
      <c r="C91" s="260" t="s">
        <v>1170</v>
      </c>
      <c r="D91" s="217" t="s">
        <v>1115</v>
      </c>
      <c r="E91" s="157" t="s">
        <v>1147</v>
      </c>
      <c r="F91" s="159" t="s">
        <v>56</v>
      </c>
      <c r="G91" s="154">
        <v>5000000</v>
      </c>
      <c r="H91" s="155">
        <v>49155500</v>
      </c>
      <c r="I91" s="160"/>
      <c r="K91" s="161"/>
    </row>
    <row r="92" spans="2:11">
      <c r="B92" s="217" t="s">
        <v>1166</v>
      </c>
      <c r="C92" s="260" t="s">
        <v>1171</v>
      </c>
      <c r="D92" s="217" t="s">
        <v>1115</v>
      </c>
      <c r="E92" s="157" t="s">
        <v>1147</v>
      </c>
      <c r="F92" s="159" t="s">
        <v>56</v>
      </c>
      <c r="G92" s="261">
        <v>15700000</v>
      </c>
      <c r="H92" s="155">
        <v>154348270</v>
      </c>
      <c r="I92" s="160"/>
    </row>
    <row r="93" spans="2:11">
      <c r="B93" s="217" t="s">
        <v>1166</v>
      </c>
      <c r="C93" s="260" t="s">
        <v>1389</v>
      </c>
      <c r="D93" s="217" t="s">
        <v>1115</v>
      </c>
      <c r="E93" s="157" t="s">
        <v>1147</v>
      </c>
      <c r="F93" s="159" t="s">
        <v>56</v>
      </c>
      <c r="G93" s="261">
        <v>12000000</v>
      </c>
      <c r="H93" s="155">
        <v>117973200</v>
      </c>
      <c r="I93" s="160"/>
    </row>
    <row r="94" spans="2:11">
      <c r="B94" s="217" t="s">
        <v>1172</v>
      </c>
      <c r="C94" s="260" t="s">
        <v>1173</v>
      </c>
      <c r="D94" s="217" t="s">
        <v>1115</v>
      </c>
      <c r="E94" s="157" t="s">
        <v>1147</v>
      </c>
      <c r="F94" s="159" t="s">
        <v>994</v>
      </c>
      <c r="G94" s="261">
        <v>322000000</v>
      </c>
      <c r="H94" s="155">
        <v>322000000</v>
      </c>
      <c r="I94" s="160"/>
    </row>
    <row r="95" spans="2:11">
      <c r="B95" s="217" t="s">
        <v>1172</v>
      </c>
      <c r="C95" s="260" t="s">
        <v>1174</v>
      </c>
      <c r="D95" s="217" t="s">
        <v>1115</v>
      </c>
      <c r="E95" s="157" t="s">
        <v>1147</v>
      </c>
      <c r="F95" s="159" t="s">
        <v>994</v>
      </c>
      <c r="G95" s="154">
        <v>549000000</v>
      </c>
      <c r="H95" s="155">
        <v>549000000</v>
      </c>
      <c r="I95" s="160"/>
    </row>
    <row r="96" spans="2:11">
      <c r="B96" s="217" t="s">
        <v>1172</v>
      </c>
      <c r="C96" s="260" t="s">
        <v>1175</v>
      </c>
      <c r="D96" s="217" t="s">
        <v>1115</v>
      </c>
      <c r="E96" s="157" t="s">
        <v>1147</v>
      </c>
      <c r="F96" s="159" t="s">
        <v>994</v>
      </c>
      <c r="G96" s="154">
        <v>249000000</v>
      </c>
      <c r="H96" s="155">
        <v>249000000</v>
      </c>
      <c r="I96" s="160"/>
    </row>
    <row r="97" spans="2:11">
      <c r="B97" s="217" t="s">
        <v>1172</v>
      </c>
      <c r="C97" s="260" t="s">
        <v>1371</v>
      </c>
      <c r="D97" s="217" t="s">
        <v>1115</v>
      </c>
      <c r="E97" s="157" t="s">
        <v>1147</v>
      </c>
      <c r="F97" s="159" t="s">
        <v>994</v>
      </c>
      <c r="G97" s="154">
        <v>50000000</v>
      </c>
      <c r="H97" s="155">
        <v>50000000</v>
      </c>
      <c r="I97" s="160"/>
      <c r="K97" s="161"/>
    </row>
    <row r="98" spans="2:11">
      <c r="B98" s="217" t="s">
        <v>1172</v>
      </c>
      <c r="C98" s="260" t="s">
        <v>1176</v>
      </c>
      <c r="D98" s="217" t="s">
        <v>1115</v>
      </c>
      <c r="E98" s="157" t="s">
        <v>1147</v>
      </c>
      <c r="F98" s="159" t="s">
        <v>994</v>
      </c>
      <c r="G98" s="154">
        <v>830000000</v>
      </c>
      <c r="H98" s="155">
        <v>830000000</v>
      </c>
      <c r="I98" s="160"/>
    </row>
    <row r="99" spans="2:11">
      <c r="B99" s="217" t="s">
        <v>1172</v>
      </c>
      <c r="C99" s="260" t="s">
        <v>1177</v>
      </c>
      <c r="D99" s="219" t="s">
        <v>1115</v>
      </c>
      <c r="E99" s="157" t="s">
        <v>1147</v>
      </c>
      <c r="F99" s="159" t="s">
        <v>56</v>
      </c>
      <c r="G99" s="154">
        <v>16000000</v>
      </c>
      <c r="H99" s="155">
        <v>157297600</v>
      </c>
      <c r="I99" s="160"/>
    </row>
    <row r="100" spans="2:11">
      <c r="B100" s="217" t="s">
        <v>1172</v>
      </c>
      <c r="C100" s="260" t="s">
        <v>1178</v>
      </c>
      <c r="D100" s="219" t="s">
        <v>1115</v>
      </c>
      <c r="E100" s="157" t="s">
        <v>1147</v>
      </c>
      <c r="F100" s="159" t="s">
        <v>56</v>
      </c>
      <c r="G100" s="154">
        <v>40000000</v>
      </c>
      <c r="H100" s="155">
        <v>393244000</v>
      </c>
      <c r="I100" s="160"/>
    </row>
    <row r="101" spans="2:11">
      <c r="B101" s="217" t="s">
        <v>1172</v>
      </c>
      <c r="C101" s="260" t="s">
        <v>1179</v>
      </c>
      <c r="D101" s="219" t="s">
        <v>1115</v>
      </c>
      <c r="E101" s="157" t="s">
        <v>1147</v>
      </c>
      <c r="F101" s="159" t="s">
        <v>56</v>
      </c>
      <c r="G101" s="154">
        <v>153360000</v>
      </c>
      <c r="H101" s="155">
        <v>1507697496</v>
      </c>
      <c r="I101" s="160"/>
    </row>
    <row r="102" spans="2:11">
      <c r="B102" s="217" t="s">
        <v>1172</v>
      </c>
      <c r="C102" s="260" t="s">
        <v>1180</v>
      </c>
      <c r="D102" s="219" t="s">
        <v>1115</v>
      </c>
      <c r="E102" s="157" t="s">
        <v>1147</v>
      </c>
      <c r="F102" s="159" t="s">
        <v>56</v>
      </c>
      <c r="G102" s="261">
        <v>52380000</v>
      </c>
      <c r="H102" s="155">
        <v>514953018</v>
      </c>
      <c r="I102" s="160"/>
    </row>
    <row r="103" spans="2:11">
      <c r="B103" s="217" t="s">
        <v>1172</v>
      </c>
      <c r="C103" s="260" t="s">
        <v>1181</v>
      </c>
      <c r="D103" s="219" t="s">
        <v>1115</v>
      </c>
      <c r="E103" s="157" t="s">
        <v>1147</v>
      </c>
      <c r="F103" s="159" t="s">
        <v>56</v>
      </c>
      <c r="G103" s="261">
        <v>26100000</v>
      </c>
      <c r="H103" s="155">
        <v>256591710</v>
      </c>
      <c r="I103" s="160"/>
    </row>
    <row r="104" spans="2:11">
      <c r="B104" s="217" t="s">
        <v>1172</v>
      </c>
      <c r="C104" s="260" t="s">
        <v>1182</v>
      </c>
      <c r="D104" s="219" t="s">
        <v>1115</v>
      </c>
      <c r="E104" s="157" t="s">
        <v>1147</v>
      </c>
      <c r="F104" s="159" t="s">
        <v>56</v>
      </c>
      <c r="G104" s="261">
        <v>82900000</v>
      </c>
      <c r="H104" s="155">
        <v>814998190</v>
      </c>
      <c r="I104" s="160"/>
    </row>
    <row r="105" spans="2:11">
      <c r="B105" s="217" t="s">
        <v>1429</v>
      </c>
      <c r="C105" s="260" t="s">
        <v>1430</v>
      </c>
      <c r="D105" s="219" t="s">
        <v>1115</v>
      </c>
      <c r="E105" s="157" t="s">
        <v>1147</v>
      </c>
      <c r="F105" s="159" t="s">
        <v>994</v>
      </c>
      <c r="G105" s="261">
        <v>150000000</v>
      </c>
      <c r="H105" s="155">
        <v>150000000</v>
      </c>
      <c r="I105" s="160"/>
      <c r="K105" s="161"/>
    </row>
    <row r="106" spans="2:11">
      <c r="B106" s="217" t="s">
        <v>1183</v>
      </c>
      <c r="C106" s="260" t="s">
        <v>1184</v>
      </c>
      <c r="D106" s="219" t="s">
        <v>1115</v>
      </c>
      <c r="E106" s="157" t="s">
        <v>1147</v>
      </c>
      <c r="F106" s="159" t="s">
        <v>56</v>
      </c>
      <c r="G106" s="154">
        <v>47300000</v>
      </c>
      <c r="H106" s="155">
        <v>465011030</v>
      </c>
      <c r="I106" s="160"/>
      <c r="K106" s="161"/>
    </row>
    <row r="107" spans="2:11">
      <c r="B107" s="217" t="s">
        <v>1183</v>
      </c>
      <c r="C107" s="260" t="s">
        <v>1185</v>
      </c>
      <c r="D107" s="219" t="s">
        <v>1115</v>
      </c>
      <c r="E107" s="157" t="s">
        <v>1147</v>
      </c>
      <c r="F107" s="159" t="s">
        <v>56</v>
      </c>
      <c r="G107" s="154">
        <v>62283000</v>
      </c>
      <c r="H107" s="155">
        <v>612310401.29999995</v>
      </c>
      <c r="I107" s="160"/>
    </row>
    <row r="108" spans="2:11">
      <c r="B108" s="217"/>
      <c r="C108" s="152"/>
      <c r="D108" s="159"/>
      <c r="E108" s="157"/>
      <c r="F108" s="217"/>
      <c r="G108" s="218"/>
      <c r="H108" s="218"/>
      <c r="I108" s="160"/>
    </row>
    <row r="109" spans="2:11">
      <c r="B109" s="217" t="s">
        <v>1372</v>
      </c>
      <c r="C109" s="152"/>
      <c r="D109" s="159" t="s">
        <v>1186</v>
      </c>
      <c r="E109" s="157" t="s">
        <v>1431</v>
      </c>
      <c r="F109" s="159" t="s">
        <v>994</v>
      </c>
      <c r="G109" s="155">
        <v>757011753.8599999</v>
      </c>
      <c r="H109" s="155">
        <v>757011753.8599999</v>
      </c>
      <c r="I109" s="160"/>
    </row>
    <row r="110" spans="2:11">
      <c r="B110" s="217" t="s">
        <v>1372</v>
      </c>
      <c r="C110" s="152"/>
      <c r="D110" s="159" t="s">
        <v>1186</v>
      </c>
      <c r="E110" s="157" t="s">
        <v>1431</v>
      </c>
      <c r="F110" s="159" t="s">
        <v>56</v>
      </c>
      <c r="G110" s="155">
        <v>1286719.01</v>
      </c>
      <c r="H110" s="155">
        <v>12649863.259211</v>
      </c>
      <c r="I110" s="160"/>
    </row>
    <row r="111" spans="2:11">
      <c r="B111" s="217" t="s">
        <v>1372</v>
      </c>
      <c r="C111" s="152"/>
      <c r="D111" s="159" t="s">
        <v>1186</v>
      </c>
      <c r="E111" s="157" t="s">
        <v>1431</v>
      </c>
      <c r="F111" s="159" t="s">
        <v>1187</v>
      </c>
      <c r="G111" s="155">
        <v>659510.05000000005</v>
      </c>
      <c r="H111" s="155">
        <v>5412994.6863799999</v>
      </c>
      <c r="I111" s="160"/>
    </row>
    <row r="112" spans="2:11">
      <c r="B112" s="217" t="s">
        <v>1373</v>
      </c>
      <c r="C112" s="152"/>
      <c r="D112" s="159" t="s">
        <v>1186</v>
      </c>
      <c r="E112" s="157" t="s">
        <v>1432</v>
      </c>
      <c r="F112" s="159" t="s">
        <v>994</v>
      </c>
      <c r="G112" s="155">
        <v>2136</v>
      </c>
      <c r="H112" s="155">
        <v>2136</v>
      </c>
      <c r="I112" s="160"/>
    </row>
    <row r="113" spans="2:9">
      <c r="B113" s="217" t="s">
        <v>1188</v>
      </c>
      <c r="C113" s="152"/>
      <c r="D113" s="159" t="s">
        <v>1186</v>
      </c>
      <c r="E113" s="157" t="s">
        <v>1189</v>
      </c>
      <c r="F113" s="159" t="s">
        <v>994</v>
      </c>
      <c r="G113" s="155">
        <v>206775512.25999999</v>
      </c>
      <c r="H113" s="155">
        <v>206775512.25999999</v>
      </c>
      <c r="I113" s="160"/>
    </row>
    <row r="114" spans="2:9">
      <c r="B114" s="217" t="s">
        <v>1190</v>
      </c>
      <c r="C114" s="152"/>
      <c r="D114" s="159" t="s">
        <v>1186</v>
      </c>
      <c r="E114" s="157" t="s">
        <v>1191</v>
      </c>
      <c r="F114" s="159" t="s">
        <v>994</v>
      </c>
      <c r="G114" s="155">
        <v>2438669</v>
      </c>
      <c r="H114" s="155">
        <v>2438669</v>
      </c>
      <c r="I114" s="160"/>
    </row>
    <row r="115" spans="2:9">
      <c r="B115" s="158"/>
      <c r="C115" s="152"/>
      <c r="D115" s="159"/>
      <c r="E115" s="157"/>
      <c r="F115" s="153"/>
      <c r="G115" s="154"/>
      <c r="H115" s="155"/>
      <c r="I115" s="160"/>
    </row>
    <row r="116" spans="2:9">
      <c r="C116" s="162"/>
      <c r="D116" s="145"/>
      <c r="E116" s="145"/>
      <c r="F116" s="145"/>
      <c r="H116" s="163">
        <f>SUM(H21:H115)</f>
        <v>33347593660.06559</v>
      </c>
    </row>
    <row r="117" spans="2:9">
      <c r="C117" s="162"/>
      <c r="D117" s="145"/>
      <c r="E117" s="145"/>
      <c r="F117" s="145"/>
      <c r="H117" s="163"/>
    </row>
    <row r="118" spans="2:9">
      <c r="B118" s="162" t="s">
        <v>1192</v>
      </c>
      <c r="C118" s="162"/>
      <c r="D118" s="145"/>
      <c r="E118" s="145"/>
      <c r="F118" s="145"/>
      <c r="G118" s="145" t="s">
        <v>1193</v>
      </c>
      <c r="H118" s="164">
        <f>H99/G99</f>
        <v>9.8310999999999993</v>
      </c>
    </row>
    <row r="119" spans="2:9">
      <c r="B119" s="162" t="s">
        <v>1194</v>
      </c>
      <c r="C119" s="162"/>
      <c r="D119" s="145"/>
      <c r="E119" s="145"/>
      <c r="F119" s="145"/>
      <c r="G119" s="145" t="s">
        <v>1195</v>
      </c>
      <c r="H119" s="164">
        <f>H111/G111</f>
        <v>8.2075999999999993</v>
      </c>
    </row>
    <row r="120" spans="2:9">
      <c r="B120" s="162" t="s">
        <v>1196</v>
      </c>
      <c r="C120" s="162"/>
      <c r="D120" s="145"/>
      <c r="E120" s="145"/>
      <c r="F120" s="1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69"/>
  <sheetViews>
    <sheetView topLeftCell="A4" workbookViewId="0">
      <selection activeCell="L23" sqref="L23"/>
    </sheetView>
  </sheetViews>
  <sheetFormatPr defaultColWidth="9.140625" defaultRowHeight="12"/>
  <cols>
    <col min="1" max="1" width="1.28515625" style="262" customWidth="1"/>
    <col min="2" max="2" width="18.28515625" style="262" customWidth="1"/>
    <col min="3" max="3" width="12.85546875" style="185" bestFit="1" customWidth="1"/>
    <col min="4" max="4" width="21.5703125" style="262" customWidth="1"/>
    <col min="5" max="5" width="20" style="262" bestFit="1" customWidth="1"/>
    <col min="6" max="6" width="15.7109375" style="262" customWidth="1"/>
    <col min="7" max="7" width="20.5703125" style="262" customWidth="1"/>
    <col min="8" max="8" width="23.42578125" style="265" customWidth="1"/>
    <col min="9" max="10" width="14.7109375" style="262" customWidth="1"/>
    <col min="11" max="11" width="23.7109375" style="263" bestFit="1" customWidth="1"/>
    <col min="12" max="13" width="9.140625" style="262"/>
    <col min="14" max="14" width="18.42578125" style="262" bestFit="1" customWidth="1"/>
    <col min="15" max="15" width="10" style="262" bestFit="1" customWidth="1"/>
    <col min="16" max="16" width="9.140625" style="262"/>
    <col min="17" max="17" width="15.7109375" style="262" bestFit="1" customWidth="1"/>
    <col min="18" max="18" width="12.5703125" style="262" bestFit="1" customWidth="1"/>
    <col min="19" max="16384" width="9.140625" style="262"/>
  </cols>
  <sheetData>
    <row r="3" spans="2:18">
      <c r="B3" s="167"/>
      <c r="C3" s="168"/>
      <c r="D3" s="167"/>
      <c r="E3" s="169"/>
      <c r="F3" s="169"/>
      <c r="G3" s="169"/>
      <c r="H3" s="170"/>
    </row>
    <row r="4" spans="2:18">
      <c r="B4" s="167"/>
      <c r="C4" s="168"/>
      <c r="D4" s="167"/>
      <c r="E4" s="169" t="s">
        <v>1197</v>
      </c>
      <c r="F4" s="169"/>
      <c r="G4" s="169" t="s">
        <v>1197</v>
      </c>
      <c r="H4" s="170"/>
    </row>
    <row r="5" spans="2:18">
      <c r="B5" s="167"/>
      <c r="C5" s="168"/>
      <c r="D5" s="167"/>
      <c r="E5" s="169"/>
      <c r="F5" s="169"/>
      <c r="G5" s="169"/>
      <c r="H5" s="170"/>
    </row>
    <row r="6" spans="2:18" ht="20.25" customHeight="1">
      <c r="B6" s="258"/>
      <c r="C6" s="258"/>
      <c r="D6" s="258"/>
      <c r="E6" s="258"/>
      <c r="F6" s="258"/>
      <c r="G6" s="258"/>
      <c r="H6" s="258"/>
      <c r="I6" s="258"/>
    </row>
    <row r="7" spans="2:18">
      <c r="B7" s="258" t="s">
        <v>1433</v>
      </c>
      <c r="C7" s="258"/>
      <c r="D7" s="258"/>
      <c r="E7" s="258"/>
      <c r="F7" s="258"/>
      <c r="G7" s="258"/>
      <c r="H7" s="258"/>
      <c r="I7" s="258"/>
    </row>
    <row r="8" spans="2:18" ht="12.75" thickBot="1">
      <c r="B8" s="259" t="s">
        <v>1198</v>
      </c>
      <c r="C8" s="259"/>
      <c r="D8" s="259"/>
      <c r="E8" s="259"/>
      <c r="F8" s="259"/>
      <c r="G8" s="259"/>
      <c r="H8" s="259"/>
      <c r="I8" s="259"/>
    </row>
    <row r="9" spans="2:18" ht="12.75" customHeight="1">
      <c r="B9" s="171"/>
      <c r="C9" s="172"/>
      <c r="D9" s="171"/>
      <c r="E9" s="171"/>
      <c r="F9" s="171"/>
      <c r="G9" s="171"/>
      <c r="H9" s="171"/>
      <c r="I9" s="171"/>
      <c r="J9" s="171"/>
    </row>
    <row r="10" spans="2:18">
      <c r="B10" s="173" t="s">
        <v>1199</v>
      </c>
      <c r="C10" s="174" t="s">
        <v>1200</v>
      </c>
      <c r="D10" s="174" t="s">
        <v>1201</v>
      </c>
      <c r="E10" s="175" t="s">
        <v>1202</v>
      </c>
      <c r="F10" s="174" t="s">
        <v>1203</v>
      </c>
      <c r="G10" s="174" t="s">
        <v>1204</v>
      </c>
      <c r="H10" s="174" t="s">
        <v>1205</v>
      </c>
      <c r="I10" s="174" t="s">
        <v>1106</v>
      </c>
      <c r="J10" s="174" t="s">
        <v>1206</v>
      </c>
    </row>
    <row r="11" spans="2:18">
      <c r="B11" s="264" t="s">
        <v>56</v>
      </c>
    </row>
    <row r="12" spans="2:18">
      <c r="B12" s="169" t="s">
        <v>1390</v>
      </c>
      <c r="C12" s="176">
        <v>1000</v>
      </c>
      <c r="D12" s="266" t="s">
        <v>1292</v>
      </c>
      <c r="E12" s="267" t="s">
        <v>1391</v>
      </c>
      <c r="F12" s="177" t="s">
        <v>1210</v>
      </c>
      <c r="G12" s="178" t="s">
        <v>1222</v>
      </c>
      <c r="H12" s="177" t="s">
        <v>1212</v>
      </c>
      <c r="I12" s="177" t="s">
        <v>1392</v>
      </c>
      <c r="J12" s="268">
        <v>9.4600000000000009</v>
      </c>
    </row>
    <row r="13" spans="2:18">
      <c r="B13" s="169" t="s">
        <v>1207</v>
      </c>
      <c r="C13" s="176">
        <v>1000</v>
      </c>
      <c r="D13" s="266" t="s">
        <v>1208</v>
      </c>
      <c r="E13" s="267" t="s">
        <v>1209</v>
      </c>
      <c r="F13" s="177" t="s">
        <v>1210</v>
      </c>
      <c r="G13" s="178" t="s">
        <v>1211</v>
      </c>
      <c r="H13" s="177" t="s">
        <v>1212</v>
      </c>
      <c r="I13" s="177" t="s">
        <v>1213</v>
      </c>
      <c r="J13" s="268">
        <f>(9.0489+(4530000000/500000000))/2</f>
        <v>9.0544499999999992</v>
      </c>
      <c r="M13" s="269"/>
      <c r="N13" s="269"/>
      <c r="O13" s="270"/>
      <c r="P13" s="269"/>
    </row>
    <row r="14" spans="2:18">
      <c r="B14" s="169" t="s">
        <v>1214</v>
      </c>
      <c r="C14" s="176">
        <v>20</v>
      </c>
      <c r="D14" s="266" t="s">
        <v>1208</v>
      </c>
      <c r="E14" s="267" t="s">
        <v>1215</v>
      </c>
      <c r="F14" s="177" t="s">
        <v>1210</v>
      </c>
      <c r="G14" s="271" t="s">
        <v>1216</v>
      </c>
      <c r="H14" s="177" t="s">
        <v>1212</v>
      </c>
      <c r="I14" s="177" t="s">
        <v>1217</v>
      </c>
      <c r="J14" s="268" t="s">
        <v>1218</v>
      </c>
      <c r="M14" s="269"/>
      <c r="N14" s="269"/>
      <c r="O14" s="270"/>
      <c r="P14" s="269"/>
    </row>
    <row r="15" spans="2:18">
      <c r="B15" s="169" t="s">
        <v>1219</v>
      </c>
      <c r="C15" s="176">
        <v>1000</v>
      </c>
      <c r="D15" s="266" t="s">
        <v>1220</v>
      </c>
      <c r="E15" s="267" t="s">
        <v>1221</v>
      </c>
      <c r="F15" s="177" t="s">
        <v>1210</v>
      </c>
      <c r="G15" s="178" t="s">
        <v>1222</v>
      </c>
      <c r="H15" s="177" t="s">
        <v>1212</v>
      </c>
      <c r="I15" s="177" t="s">
        <v>1223</v>
      </c>
      <c r="J15" s="186">
        <v>9.32</v>
      </c>
      <c r="M15" s="272"/>
      <c r="N15" s="269"/>
      <c r="O15" s="270"/>
      <c r="P15" s="269"/>
      <c r="Q15" s="273"/>
      <c r="R15" s="270"/>
    </row>
    <row r="16" spans="2:18">
      <c r="B16" s="169" t="s">
        <v>1224</v>
      </c>
      <c r="C16" s="176">
        <v>30</v>
      </c>
      <c r="D16" s="266" t="s">
        <v>1225</v>
      </c>
      <c r="E16" s="267" t="s">
        <v>1226</v>
      </c>
      <c r="F16" s="177" t="s">
        <v>1210</v>
      </c>
      <c r="G16" s="178" t="s">
        <v>1227</v>
      </c>
      <c r="H16" s="177" t="s">
        <v>1212</v>
      </c>
      <c r="I16" s="177" t="s">
        <v>1228</v>
      </c>
      <c r="J16" s="274">
        <v>9.5</v>
      </c>
      <c r="M16" s="272"/>
      <c r="N16" s="269"/>
      <c r="O16" s="270"/>
      <c r="P16" s="269"/>
      <c r="Q16" s="273"/>
      <c r="R16" s="270"/>
    </row>
    <row r="17" spans="2:18">
      <c r="B17" s="169" t="s">
        <v>1229</v>
      </c>
      <c r="C17" s="176">
        <v>1000</v>
      </c>
      <c r="D17" s="266" t="s">
        <v>1230</v>
      </c>
      <c r="E17" s="267" t="s">
        <v>1231</v>
      </c>
      <c r="F17" s="177" t="s">
        <v>1210</v>
      </c>
      <c r="G17" s="178" t="s">
        <v>1222</v>
      </c>
      <c r="H17" s="177" t="s">
        <v>1212</v>
      </c>
      <c r="I17" s="177" t="s">
        <v>1232</v>
      </c>
      <c r="J17" s="274">
        <v>9.4184999999999999</v>
      </c>
      <c r="M17" s="272"/>
      <c r="N17" s="269"/>
      <c r="O17" s="270"/>
      <c r="P17" s="269"/>
      <c r="Q17" s="273"/>
      <c r="R17" s="270"/>
    </row>
    <row r="18" spans="2:18">
      <c r="B18" s="169" t="s">
        <v>1233</v>
      </c>
      <c r="C18" s="176">
        <v>15</v>
      </c>
      <c r="D18" s="266" t="s">
        <v>1230</v>
      </c>
      <c r="E18" s="267" t="s">
        <v>1234</v>
      </c>
      <c r="F18" s="177" t="s">
        <v>1210</v>
      </c>
      <c r="G18" s="271" t="s">
        <v>1235</v>
      </c>
      <c r="H18" s="177" t="s">
        <v>1236</v>
      </c>
      <c r="I18" s="177" t="s">
        <v>1237</v>
      </c>
      <c r="J18" s="275" t="s">
        <v>1218</v>
      </c>
      <c r="Q18" s="273"/>
      <c r="R18" s="270"/>
    </row>
    <row r="19" spans="2:18">
      <c r="B19" s="262" t="s">
        <v>1238</v>
      </c>
      <c r="C19" s="176">
        <v>1500</v>
      </c>
      <c r="D19" s="276" t="s">
        <v>1239</v>
      </c>
      <c r="E19" s="276" t="s">
        <v>1240</v>
      </c>
      <c r="F19" s="177" t="s">
        <v>1210</v>
      </c>
      <c r="G19" s="177" t="s">
        <v>1241</v>
      </c>
      <c r="H19" s="179" t="s">
        <v>1212</v>
      </c>
      <c r="I19" s="179" t="s">
        <v>1242</v>
      </c>
      <c r="J19" s="186">
        <v>9.3118999999999996</v>
      </c>
    </row>
    <row r="20" spans="2:18">
      <c r="B20" s="262" t="s">
        <v>1243</v>
      </c>
      <c r="C20" s="176">
        <v>1000</v>
      </c>
      <c r="D20" s="276" t="s">
        <v>1244</v>
      </c>
      <c r="E20" s="276" t="s">
        <v>1245</v>
      </c>
      <c r="F20" s="177" t="s">
        <v>1210</v>
      </c>
      <c r="G20" s="177" t="s">
        <v>1246</v>
      </c>
      <c r="H20" s="179" t="s">
        <v>1212</v>
      </c>
      <c r="I20" s="179" t="s">
        <v>1247</v>
      </c>
      <c r="J20" s="186">
        <f>9.415</f>
        <v>9.4149999999999991</v>
      </c>
      <c r="Q20" s="273"/>
      <c r="R20" s="277"/>
    </row>
    <row r="21" spans="2:18">
      <c r="B21" s="262" t="s">
        <v>1248</v>
      </c>
      <c r="C21" s="176">
        <v>1000</v>
      </c>
      <c r="D21" s="276" t="s">
        <v>1249</v>
      </c>
      <c r="E21" s="276" t="s">
        <v>1250</v>
      </c>
      <c r="F21" s="177" t="s">
        <v>1210</v>
      </c>
      <c r="G21" s="177" t="s">
        <v>1251</v>
      </c>
      <c r="H21" s="179" t="s">
        <v>1212</v>
      </c>
      <c r="I21" s="179" t="s">
        <v>1252</v>
      </c>
      <c r="J21" s="186">
        <v>8.2799999999999994</v>
      </c>
      <c r="N21" s="278"/>
      <c r="Q21" s="279"/>
    </row>
    <row r="22" spans="2:18">
      <c r="B22" s="272" t="s">
        <v>1253</v>
      </c>
      <c r="C22" s="180">
        <v>100</v>
      </c>
      <c r="D22" s="280" t="s">
        <v>1254</v>
      </c>
      <c r="E22" s="281" t="s">
        <v>1255</v>
      </c>
      <c r="F22" s="181" t="s">
        <v>1210</v>
      </c>
      <c r="G22" s="282" t="s">
        <v>35</v>
      </c>
      <c r="H22" s="177" t="s">
        <v>1236</v>
      </c>
      <c r="I22" s="182" t="s">
        <v>1256</v>
      </c>
      <c r="J22" s="283">
        <v>8.01</v>
      </c>
    </row>
    <row r="23" spans="2:18">
      <c r="B23" s="272" t="s">
        <v>1257</v>
      </c>
      <c r="C23" s="176">
        <v>1000</v>
      </c>
      <c r="D23" s="183" t="s">
        <v>1258</v>
      </c>
      <c r="E23" s="184" t="s">
        <v>1259</v>
      </c>
      <c r="F23" s="177" t="s">
        <v>1210</v>
      </c>
      <c r="G23" s="177" t="s">
        <v>1251</v>
      </c>
      <c r="H23" s="177" t="s">
        <v>1212</v>
      </c>
      <c r="I23" s="185" t="s">
        <v>1260</v>
      </c>
      <c r="J23" s="186">
        <v>7.61</v>
      </c>
      <c r="N23" s="263"/>
      <c r="O23" s="278"/>
      <c r="Q23" s="278"/>
    </row>
    <row r="24" spans="2:18">
      <c r="B24" s="272" t="s">
        <v>1261</v>
      </c>
      <c r="C24" s="176">
        <v>1000</v>
      </c>
      <c r="D24" s="183" t="s">
        <v>1262</v>
      </c>
      <c r="E24" s="184" t="s">
        <v>1263</v>
      </c>
      <c r="F24" s="177" t="s">
        <v>1210</v>
      </c>
      <c r="G24" s="177" t="s">
        <v>1264</v>
      </c>
      <c r="H24" s="177" t="s">
        <v>1212</v>
      </c>
      <c r="I24" s="185" t="s">
        <v>1265</v>
      </c>
      <c r="J24" s="186">
        <v>7.33</v>
      </c>
      <c r="N24" s="263"/>
      <c r="O24" s="278"/>
      <c r="Q24" s="278"/>
    </row>
    <row r="25" spans="2:18" ht="15.75" customHeight="1">
      <c r="B25" s="272" t="s">
        <v>1266</v>
      </c>
      <c r="C25" s="176">
        <v>1250</v>
      </c>
      <c r="D25" s="184" t="s">
        <v>1267</v>
      </c>
      <c r="E25" s="184" t="s">
        <v>1268</v>
      </c>
      <c r="F25" s="177" t="s">
        <v>1210</v>
      </c>
      <c r="G25" s="177" t="s">
        <v>1269</v>
      </c>
      <c r="H25" s="177" t="s">
        <v>1212</v>
      </c>
      <c r="I25" s="181" t="s">
        <v>1270</v>
      </c>
      <c r="J25" s="187">
        <v>7.69</v>
      </c>
      <c r="Q25" s="278"/>
    </row>
    <row r="26" spans="2:18">
      <c r="B26" s="272" t="s">
        <v>1271</v>
      </c>
      <c r="C26" s="176">
        <v>1000</v>
      </c>
      <c r="D26" s="184" t="s">
        <v>1272</v>
      </c>
      <c r="E26" s="184" t="s">
        <v>1273</v>
      </c>
      <c r="F26" s="177" t="s">
        <v>1210</v>
      </c>
      <c r="G26" s="177" t="s">
        <v>1274</v>
      </c>
      <c r="H26" s="177" t="s">
        <v>1212</v>
      </c>
      <c r="I26" s="181" t="s">
        <v>1275</v>
      </c>
      <c r="J26" s="187">
        <v>7.7</v>
      </c>
      <c r="Q26" s="278"/>
    </row>
    <row r="27" spans="2:18">
      <c r="B27" s="272" t="s">
        <v>1276</v>
      </c>
      <c r="C27" s="176">
        <v>1000</v>
      </c>
      <c r="D27" s="184" t="s">
        <v>1277</v>
      </c>
      <c r="E27" s="184" t="s">
        <v>1278</v>
      </c>
      <c r="F27" s="177" t="s">
        <v>1210</v>
      </c>
      <c r="G27" s="177" t="s">
        <v>1279</v>
      </c>
      <c r="H27" s="177" t="s">
        <v>1212</v>
      </c>
      <c r="I27" s="181" t="s">
        <v>1280</v>
      </c>
      <c r="J27" s="187">
        <v>7.93</v>
      </c>
      <c r="O27" s="278"/>
      <c r="Q27" s="278"/>
    </row>
    <row r="28" spans="2:18">
      <c r="B28" s="272" t="s">
        <v>1434</v>
      </c>
      <c r="C28" s="176">
        <v>1000</v>
      </c>
      <c r="D28" s="184" t="s">
        <v>1435</v>
      </c>
      <c r="E28" s="184" t="s">
        <v>1436</v>
      </c>
      <c r="F28" s="177" t="s">
        <v>1437</v>
      </c>
      <c r="G28" s="177" t="s">
        <v>1438</v>
      </c>
      <c r="H28" s="177" t="s">
        <v>1212</v>
      </c>
      <c r="I28" s="181" t="s">
        <v>1439</v>
      </c>
      <c r="J28" s="187">
        <v>9.64</v>
      </c>
      <c r="O28" s="278"/>
      <c r="Q28" s="278"/>
    </row>
    <row r="29" spans="2:18">
      <c r="B29" s="169"/>
      <c r="C29" s="176"/>
      <c r="D29" s="184"/>
      <c r="E29" s="184"/>
      <c r="F29" s="177"/>
      <c r="G29" s="177"/>
      <c r="H29" s="177"/>
      <c r="I29" s="181"/>
      <c r="J29" s="187"/>
      <c r="O29" s="278"/>
      <c r="Q29" s="278"/>
    </row>
    <row r="30" spans="2:18">
      <c r="B30" s="188" t="s">
        <v>1440</v>
      </c>
      <c r="O30" s="278"/>
      <c r="Q30" s="278"/>
    </row>
    <row r="31" spans="2:18">
      <c r="B31" s="169" t="s">
        <v>1441</v>
      </c>
      <c r="C31" s="176">
        <v>500</v>
      </c>
      <c r="D31" s="284" t="s">
        <v>1442</v>
      </c>
      <c r="E31" s="184" t="s">
        <v>1443</v>
      </c>
      <c r="F31" s="177" t="s">
        <v>1437</v>
      </c>
      <c r="G31" s="177" t="s">
        <v>1444</v>
      </c>
      <c r="H31" s="177" t="s">
        <v>1236</v>
      </c>
      <c r="I31" s="181" t="s">
        <v>1445</v>
      </c>
      <c r="J31" s="187">
        <v>10.692</v>
      </c>
      <c r="O31" s="278"/>
      <c r="Q31" s="278"/>
    </row>
    <row r="32" spans="2:18">
      <c r="B32" s="169"/>
      <c r="C32" s="177"/>
      <c r="D32" s="184"/>
      <c r="E32" s="184"/>
      <c r="F32" s="177"/>
      <c r="G32" s="177"/>
      <c r="H32" s="177"/>
      <c r="I32" s="181"/>
      <c r="J32" s="187"/>
    </row>
    <row r="33" spans="1:11">
      <c r="B33" s="188" t="s">
        <v>1187</v>
      </c>
      <c r="C33" s="177"/>
      <c r="D33" s="177"/>
      <c r="E33" s="184"/>
      <c r="F33" s="177"/>
      <c r="G33" s="177"/>
      <c r="H33" s="179"/>
      <c r="I33" s="181"/>
      <c r="J33" s="187"/>
    </row>
    <row r="34" spans="1:11">
      <c r="B34" s="167" t="s">
        <v>1281</v>
      </c>
      <c r="C34" s="176">
        <v>1000</v>
      </c>
      <c r="D34" s="184" t="s">
        <v>1282</v>
      </c>
      <c r="E34" s="184" t="s">
        <v>1283</v>
      </c>
      <c r="F34" s="177" t="s">
        <v>1210</v>
      </c>
      <c r="G34" s="177" t="s">
        <v>1284</v>
      </c>
      <c r="H34" s="177" t="s">
        <v>1285</v>
      </c>
      <c r="I34" s="181" t="s">
        <v>1286</v>
      </c>
      <c r="J34" s="187">
        <v>5.88</v>
      </c>
    </row>
    <row r="35" spans="1:11">
      <c r="B35" s="167" t="s">
        <v>1287</v>
      </c>
      <c r="C35" s="176">
        <v>1250</v>
      </c>
      <c r="D35" s="184" t="s">
        <v>1288</v>
      </c>
      <c r="E35" s="184" t="s">
        <v>1289</v>
      </c>
      <c r="F35" s="177" t="s">
        <v>1210</v>
      </c>
      <c r="G35" s="177" t="s">
        <v>1290</v>
      </c>
      <c r="H35" s="177" t="s">
        <v>1285</v>
      </c>
      <c r="I35" s="181" t="s">
        <v>1291</v>
      </c>
      <c r="J35" s="187">
        <v>5.74</v>
      </c>
    </row>
    <row r="36" spans="1:11">
      <c r="B36" s="169"/>
      <c r="C36" s="177"/>
      <c r="D36" s="184"/>
      <c r="E36" s="184"/>
      <c r="F36" s="177"/>
      <c r="G36" s="177"/>
      <c r="H36" s="177"/>
      <c r="I36" s="181"/>
      <c r="J36" s="187"/>
    </row>
    <row r="37" spans="1:11">
      <c r="B37" s="189" t="s">
        <v>994</v>
      </c>
      <c r="C37" s="177"/>
      <c r="D37" s="177"/>
      <c r="E37" s="184"/>
      <c r="G37" s="177"/>
      <c r="I37" s="181"/>
      <c r="J37" s="187"/>
    </row>
    <row r="38" spans="1:11">
      <c r="B38" s="170" t="s">
        <v>1446</v>
      </c>
      <c r="C38" s="177">
        <v>5000</v>
      </c>
      <c r="D38" s="183" t="s">
        <v>1348</v>
      </c>
      <c r="E38" s="190" t="s">
        <v>1447</v>
      </c>
      <c r="F38" s="177" t="s">
        <v>1437</v>
      </c>
      <c r="G38" s="177" t="s">
        <v>1448</v>
      </c>
      <c r="H38" s="181" t="s">
        <v>1236</v>
      </c>
      <c r="I38" s="181" t="s">
        <v>1449</v>
      </c>
      <c r="J38" s="187"/>
    </row>
    <row r="39" spans="1:11">
      <c r="B39" s="170" t="s">
        <v>1293</v>
      </c>
      <c r="C39" s="177">
        <v>930</v>
      </c>
      <c r="D39" s="183" t="s">
        <v>1294</v>
      </c>
      <c r="E39" s="190" t="s">
        <v>1295</v>
      </c>
      <c r="F39" s="177" t="s">
        <v>1210</v>
      </c>
      <c r="G39" s="177" t="s">
        <v>1296</v>
      </c>
      <c r="H39" s="181" t="s">
        <v>1212</v>
      </c>
      <c r="I39" s="181" t="s">
        <v>1297</v>
      </c>
      <c r="J39" s="187"/>
      <c r="K39" s="262"/>
    </row>
    <row r="40" spans="1:11">
      <c r="A40" s="169"/>
      <c r="B40" s="170" t="s">
        <v>1298</v>
      </c>
      <c r="C40" s="176">
        <f>7750+1750</f>
        <v>9500</v>
      </c>
      <c r="D40" s="183" t="s">
        <v>1225</v>
      </c>
      <c r="E40" s="190" t="s">
        <v>1299</v>
      </c>
      <c r="F40" s="177" t="s">
        <v>1210</v>
      </c>
      <c r="G40" s="177" t="s">
        <v>1300</v>
      </c>
      <c r="H40" s="181" t="s">
        <v>1236</v>
      </c>
      <c r="I40" s="181" t="s">
        <v>1301</v>
      </c>
      <c r="J40" s="187"/>
      <c r="K40" s="262"/>
    </row>
    <row r="41" spans="1:11">
      <c r="A41" s="169"/>
      <c r="B41" s="170" t="s">
        <v>1302</v>
      </c>
      <c r="C41" s="176">
        <v>1120</v>
      </c>
      <c r="D41" s="183" t="s">
        <v>1230</v>
      </c>
      <c r="E41" s="190" t="s">
        <v>1303</v>
      </c>
      <c r="F41" s="177" t="s">
        <v>1210</v>
      </c>
      <c r="G41" s="177" t="s">
        <v>1304</v>
      </c>
      <c r="H41" s="181" t="s">
        <v>1212</v>
      </c>
      <c r="I41" s="181" t="s">
        <v>1305</v>
      </c>
      <c r="J41" s="187"/>
      <c r="K41" s="285"/>
    </row>
    <row r="42" spans="1:11">
      <c r="A42" s="169"/>
      <c r="B42" s="170" t="s">
        <v>1306</v>
      </c>
      <c r="C42" s="176">
        <v>2200</v>
      </c>
      <c r="D42" s="183" t="s">
        <v>1307</v>
      </c>
      <c r="E42" s="190" t="s">
        <v>1299</v>
      </c>
      <c r="F42" s="177" t="s">
        <v>1210</v>
      </c>
      <c r="G42" s="271" t="s">
        <v>1308</v>
      </c>
      <c r="H42" s="181" t="s">
        <v>1212</v>
      </c>
      <c r="I42" s="181" t="s">
        <v>1309</v>
      </c>
      <c r="J42" s="187"/>
      <c r="K42" s="262"/>
    </row>
    <row r="43" spans="1:11">
      <c r="B43" s="170" t="s">
        <v>1310</v>
      </c>
      <c r="C43" s="176">
        <v>3350</v>
      </c>
      <c r="D43" s="183" t="s">
        <v>1311</v>
      </c>
      <c r="E43" s="190" t="s">
        <v>1312</v>
      </c>
      <c r="F43" s="177" t="s">
        <v>1210</v>
      </c>
      <c r="G43" s="185" t="s">
        <v>1313</v>
      </c>
      <c r="H43" s="181" t="s">
        <v>1212</v>
      </c>
      <c r="I43" s="181" t="s">
        <v>1314</v>
      </c>
      <c r="J43" s="187"/>
      <c r="K43" s="285"/>
    </row>
    <row r="44" spans="1:11">
      <c r="B44" s="170" t="s">
        <v>1315</v>
      </c>
      <c r="C44" s="176">
        <v>9650</v>
      </c>
      <c r="D44" s="183" t="s">
        <v>1311</v>
      </c>
      <c r="E44" s="190" t="s">
        <v>1312</v>
      </c>
      <c r="F44" s="177" t="s">
        <v>1210</v>
      </c>
      <c r="G44" s="185" t="s">
        <v>1316</v>
      </c>
      <c r="H44" s="181" t="s">
        <v>1236</v>
      </c>
      <c r="I44" s="181" t="s">
        <v>1317</v>
      </c>
      <c r="J44" s="187"/>
      <c r="K44" s="285"/>
    </row>
    <row r="45" spans="1:11">
      <c r="A45" s="169"/>
      <c r="B45" s="170" t="s">
        <v>1318</v>
      </c>
      <c r="C45" s="177">
        <v>375</v>
      </c>
      <c r="D45" s="183" t="s">
        <v>1319</v>
      </c>
      <c r="E45" s="190" t="s">
        <v>1320</v>
      </c>
      <c r="F45" s="177" t="s">
        <v>1210</v>
      </c>
      <c r="G45" s="271" t="s">
        <v>1308</v>
      </c>
      <c r="H45" s="181" t="s">
        <v>1212</v>
      </c>
      <c r="I45" s="181" t="s">
        <v>1321</v>
      </c>
      <c r="J45" s="187"/>
    </row>
    <row r="46" spans="1:11" ht="13.5" customHeight="1">
      <c r="B46" s="170" t="s">
        <v>1322</v>
      </c>
      <c r="C46" s="176">
        <v>9000</v>
      </c>
      <c r="D46" s="184" t="s">
        <v>1323</v>
      </c>
      <c r="E46" s="183" t="s">
        <v>1259</v>
      </c>
      <c r="F46" s="177" t="s">
        <v>1210</v>
      </c>
      <c r="G46" s="271" t="s">
        <v>1316</v>
      </c>
      <c r="H46" s="181" t="s">
        <v>1236</v>
      </c>
      <c r="I46" s="181" t="s">
        <v>1324</v>
      </c>
      <c r="J46" s="187"/>
      <c r="K46" s="285"/>
    </row>
    <row r="47" spans="1:11" ht="13.5" customHeight="1">
      <c r="B47" s="170" t="s">
        <v>1325</v>
      </c>
      <c r="C47" s="176">
        <v>7850</v>
      </c>
      <c r="D47" s="184" t="s">
        <v>1326</v>
      </c>
      <c r="E47" s="184" t="s">
        <v>1327</v>
      </c>
      <c r="F47" s="177" t="s">
        <v>1210</v>
      </c>
      <c r="G47" s="185" t="s">
        <v>1316</v>
      </c>
      <c r="H47" s="181" t="s">
        <v>1236</v>
      </c>
      <c r="I47" s="181" t="s">
        <v>1328</v>
      </c>
      <c r="J47" s="187"/>
    </row>
    <row r="48" spans="1:11" ht="13.5" customHeight="1">
      <c r="A48" s="169"/>
      <c r="B48" s="170" t="s">
        <v>1329</v>
      </c>
      <c r="C48" s="176">
        <v>2450</v>
      </c>
      <c r="D48" s="184" t="s">
        <v>1262</v>
      </c>
      <c r="E48" s="184" t="s">
        <v>1330</v>
      </c>
      <c r="F48" s="177" t="s">
        <v>1210</v>
      </c>
      <c r="G48" s="271" t="s">
        <v>1331</v>
      </c>
      <c r="H48" s="181" t="s">
        <v>1212</v>
      </c>
      <c r="I48" s="181" t="s">
        <v>1332</v>
      </c>
      <c r="J48" s="187"/>
    </row>
    <row r="49" spans="1:11">
      <c r="B49" s="170" t="s">
        <v>1333</v>
      </c>
      <c r="C49" s="176">
        <v>1650</v>
      </c>
      <c r="D49" s="184" t="s">
        <v>1334</v>
      </c>
      <c r="E49" s="184" t="s">
        <v>1335</v>
      </c>
      <c r="F49" s="177" t="s">
        <v>1210</v>
      </c>
      <c r="G49" s="177" t="s">
        <v>1336</v>
      </c>
      <c r="H49" s="177" t="s">
        <v>1212</v>
      </c>
      <c r="I49" s="181" t="s">
        <v>1337</v>
      </c>
      <c r="J49" s="187"/>
    </row>
    <row r="50" spans="1:11">
      <c r="A50" s="169"/>
      <c r="B50" s="191" t="s">
        <v>1338</v>
      </c>
      <c r="C50" s="176">
        <v>5009</v>
      </c>
      <c r="D50" s="190" t="s">
        <v>1272</v>
      </c>
      <c r="E50" s="190" t="s">
        <v>1339</v>
      </c>
      <c r="F50" s="181" t="s">
        <v>1210</v>
      </c>
      <c r="G50" s="181" t="s">
        <v>1316</v>
      </c>
      <c r="H50" s="181" t="s">
        <v>1236</v>
      </c>
      <c r="I50" s="181" t="s">
        <v>1340</v>
      </c>
      <c r="J50" s="187"/>
      <c r="K50" s="286"/>
    </row>
    <row r="51" spans="1:11">
      <c r="B51" s="170" t="s">
        <v>1341</v>
      </c>
      <c r="C51" s="176">
        <v>3020</v>
      </c>
      <c r="D51" s="184" t="s">
        <v>1342</v>
      </c>
      <c r="E51" s="184" t="s">
        <v>1343</v>
      </c>
      <c r="F51" s="177" t="s">
        <v>1210</v>
      </c>
      <c r="G51" s="177" t="s">
        <v>1344</v>
      </c>
      <c r="H51" s="177" t="s">
        <v>1212</v>
      </c>
      <c r="I51" s="181" t="s">
        <v>1345</v>
      </c>
      <c r="J51" s="187"/>
    </row>
    <row r="52" spans="1:11">
      <c r="B52" s="170" t="s">
        <v>1346</v>
      </c>
      <c r="C52" s="176">
        <v>2300</v>
      </c>
      <c r="D52" s="184" t="s">
        <v>1347</v>
      </c>
      <c r="E52" s="192" t="s">
        <v>1348</v>
      </c>
      <c r="F52" s="193" t="s">
        <v>1210</v>
      </c>
      <c r="G52" s="193" t="s">
        <v>1349</v>
      </c>
      <c r="H52" s="177" t="s">
        <v>1212</v>
      </c>
      <c r="I52" s="181" t="s">
        <v>1350</v>
      </c>
      <c r="J52" s="187"/>
    </row>
    <row r="53" spans="1:11">
      <c r="B53" s="170" t="s">
        <v>1351</v>
      </c>
      <c r="C53" s="176">
        <v>200</v>
      </c>
      <c r="D53" s="184" t="s">
        <v>1352</v>
      </c>
      <c r="E53" s="192" t="s">
        <v>1353</v>
      </c>
      <c r="F53" s="193" t="s">
        <v>1210</v>
      </c>
      <c r="G53" s="193" t="s">
        <v>1354</v>
      </c>
      <c r="H53" s="177" t="s">
        <v>1212</v>
      </c>
      <c r="I53" s="181" t="s">
        <v>1355</v>
      </c>
      <c r="J53" s="187"/>
    </row>
    <row r="54" spans="1:11">
      <c r="B54" s="170" t="s">
        <v>1356</v>
      </c>
      <c r="C54" s="176">
        <v>1204.5</v>
      </c>
      <c r="D54" s="184" t="s">
        <v>1352</v>
      </c>
      <c r="E54" s="194" t="s">
        <v>1353</v>
      </c>
      <c r="F54" s="195" t="s">
        <v>1210</v>
      </c>
      <c r="G54" s="185" t="s">
        <v>1349</v>
      </c>
      <c r="H54" s="179" t="s">
        <v>1212</v>
      </c>
      <c r="I54" s="181" t="s">
        <v>1357</v>
      </c>
      <c r="J54" s="187"/>
    </row>
    <row r="55" spans="1:11">
      <c r="B55" s="170"/>
      <c r="C55" s="176"/>
      <c r="D55" s="184"/>
      <c r="E55" s="194"/>
      <c r="F55" s="195"/>
      <c r="G55" s="185"/>
      <c r="H55" s="179"/>
      <c r="I55" s="181"/>
      <c r="J55" s="187"/>
    </row>
    <row r="56" spans="1:11">
      <c r="B56" s="189" t="s">
        <v>40</v>
      </c>
      <c r="C56" s="177"/>
      <c r="D56" s="177"/>
      <c r="I56" s="181"/>
      <c r="J56" s="187"/>
    </row>
    <row r="57" spans="1:11" ht="12.75" thickBot="1">
      <c r="B57" s="191" t="s">
        <v>1358</v>
      </c>
      <c r="C57" s="181">
        <v>214</v>
      </c>
      <c r="D57" s="190" t="s">
        <v>1359</v>
      </c>
      <c r="E57" s="190" t="s">
        <v>1360</v>
      </c>
      <c r="F57" s="177" t="s">
        <v>1210</v>
      </c>
      <c r="G57" s="181" t="s">
        <v>1361</v>
      </c>
      <c r="H57" s="181" t="s">
        <v>1212</v>
      </c>
      <c r="I57" s="181" t="s">
        <v>1362</v>
      </c>
      <c r="J57" s="187">
        <v>0.86</v>
      </c>
    </row>
    <row r="58" spans="1:11">
      <c r="B58" s="197"/>
      <c r="C58" s="196"/>
      <c r="D58" s="197"/>
      <c r="E58" s="197"/>
      <c r="F58" s="197"/>
      <c r="G58" s="197"/>
      <c r="H58" s="197"/>
      <c r="I58" s="197"/>
      <c r="J58" s="197"/>
    </row>
    <row r="59" spans="1:11">
      <c r="B59" s="141"/>
      <c r="C59" s="198"/>
      <c r="D59" s="141"/>
      <c r="E59" s="141"/>
      <c r="F59" s="141" t="s">
        <v>1099</v>
      </c>
      <c r="G59" s="141"/>
      <c r="H59" s="141"/>
      <c r="I59" s="141"/>
      <c r="J59" s="141"/>
    </row>
    <row r="60" spans="1:11">
      <c r="B60" s="141"/>
      <c r="C60" s="198"/>
      <c r="D60" s="141"/>
      <c r="E60" s="141"/>
      <c r="F60" s="141" t="s">
        <v>1101</v>
      </c>
      <c r="G60" s="141"/>
      <c r="H60" s="141"/>
      <c r="I60" s="141"/>
      <c r="J60" s="141"/>
    </row>
    <row r="61" spans="1:11">
      <c r="B61" s="199" t="s">
        <v>1363</v>
      </c>
      <c r="C61" s="198"/>
      <c r="D61" s="141"/>
      <c r="E61" s="141"/>
      <c r="F61" s="141" t="s">
        <v>1103</v>
      </c>
      <c r="G61" s="141"/>
      <c r="H61" s="141"/>
      <c r="I61" s="141"/>
      <c r="J61" s="141"/>
    </row>
    <row r="62" spans="1:11">
      <c r="B62" s="141" t="s">
        <v>1364</v>
      </c>
      <c r="C62" s="141"/>
      <c r="D62" s="141"/>
      <c r="E62" s="141"/>
      <c r="F62" s="141"/>
      <c r="G62" s="141"/>
      <c r="H62" s="141"/>
      <c r="I62" s="263"/>
      <c r="K62" s="262"/>
    </row>
    <row r="63" spans="1:11">
      <c r="B63" s="287" t="s">
        <v>1365</v>
      </c>
      <c r="C63" s="141"/>
      <c r="D63" s="141"/>
      <c r="E63" s="141"/>
      <c r="F63" s="141" t="s">
        <v>1366</v>
      </c>
      <c r="G63" s="141"/>
      <c r="H63" s="141"/>
      <c r="I63" s="263"/>
      <c r="K63" s="262"/>
    </row>
    <row r="64" spans="1:11">
      <c r="B64" s="200" t="s">
        <v>1367</v>
      </c>
      <c r="C64" s="141"/>
      <c r="D64" s="201"/>
      <c r="E64" s="201"/>
      <c r="F64" s="201"/>
      <c r="G64" s="201"/>
      <c r="H64" s="201"/>
      <c r="I64" s="263"/>
      <c r="K64" s="262"/>
    </row>
    <row r="65" spans="2:10">
      <c r="C65" s="198"/>
      <c r="D65" s="141"/>
      <c r="E65" s="141"/>
      <c r="F65" s="288" t="s">
        <v>1450</v>
      </c>
      <c r="G65" s="201"/>
      <c r="H65" s="201"/>
      <c r="I65" s="201"/>
      <c r="J65" s="201"/>
    </row>
    <row r="66" spans="2:10" ht="12.75" thickBot="1">
      <c r="B66" s="202"/>
      <c r="C66" s="203"/>
      <c r="D66" s="202"/>
      <c r="E66" s="202"/>
      <c r="F66" s="202"/>
      <c r="G66" s="202"/>
      <c r="H66" s="202"/>
      <c r="I66" s="202"/>
      <c r="J66" s="202"/>
    </row>
    <row r="67" spans="2:10">
      <c r="B67" s="191"/>
      <c r="C67" s="181"/>
      <c r="D67" s="191"/>
      <c r="E67" s="191"/>
      <c r="F67" s="191"/>
      <c r="G67" s="191"/>
      <c r="H67" s="191"/>
      <c r="I67" s="191"/>
      <c r="J67" s="191"/>
    </row>
    <row r="68" spans="2:10">
      <c r="H68" s="262"/>
    </row>
    <row r="69" spans="2:10">
      <c r="H69" s="262"/>
    </row>
  </sheetData>
  <mergeCells count="3">
    <mergeCell ref="B6:I6"/>
    <mergeCell ref="B7:I7"/>
    <mergeCell ref="B8:I8"/>
  </mergeCells>
  <hyperlinks>
    <hyperlink ref="B63" r:id="rId1"/>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asic Document" ma:contentTypeID="0x0101008CA0303931DA4548864745CBCC1039B600E8AE937E7C75B64DBCC1FC493E1D919900FA388D534E094B46AA2981576C9C3476" ma:contentTypeVersion="24" ma:contentTypeDescription="" ma:contentTypeScope="" ma:versionID="718378fb4972036d2a8c3b4bd89c91d4">
  <xsd:schema xmlns:xsd="http://www.w3.org/2001/XMLSchema" xmlns:xs="http://www.w3.org/2001/XMLSchema" xmlns:p="http://schemas.microsoft.com/office/2006/metadata/properties" xmlns:ns2="77f2df2d-0db9-4565-bc7a-00e15bf7859a" targetNamespace="http://schemas.microsoft.com/office/2006/metadata/properties" ma:root="true" ma:fieldsID="39f6fa3bdd8403a1e837ae996c9ae16f" ns2:_="">
    <xsd:import namespace="77f2df2d-0db9-4565-bc7a-00e15bf7859a"/>
    <xsd:element name="properties">
      <xsd:complexType>
        <xsd:sequence>
          <xsd:element name="documentManagement">
            <xsd:complexType>
              <xsd:all>
                <xsd:element ref="ns2:SecurityClassification" minOccurs="0"/>
                <xsd:element ref="ns2:fb9bf264b45b4d5f93f9199f8f12ff8d" minOccurs="0"/>
                <xsd:element ref="ns2:TaxCatchAll" minOccurs="0"/>
                <xsd:element ref="ns2:TaxCatchAllLabel" minOccurs="0"/>
                <xsd:element ref="ns2:_dlc_DocId" minOccurs="0"/>
                <xsd:element ref="ns2:_dlc_DocIdUrl" minOccurs="0"/>
                <xsd:element ref="ns2:_dlc_DocIdPersistId"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2df2d-0db9-4565-bc7a-00e15bf7859a" elementFormDefault="qualified">
    <xsd:import namespace="http://schemas.microsoft.com/office/2006/documentManagement/types"/>
    <xsd:import namespace="http://schemas.microsoft.com/office/infopath/2007/PartnerControls"/>
    <xsd:element name="SecurityClassification" ma:index="4" nillable="true" ma:displayName="Security classification" ma:default="" ma:format="Dropdown" ma:internalName="SecurityClassification">
      <xsd:simpleType>
        <xsd:restriction base="dms:Choice">
          <xsd:enumeration value="Strictly confidential"/>
          <xsd:enumeration value="Confidential"/>
          <xsd:enumeration value="Internal"/>
          <xsd:enumeration value="Public"/>
        </xsd:restriction>
      </xsd:simpleType>
    </xsd:element>
    <xsd:element name="fb9bf264b45b4d5f93f9199f8f12ff8d" ma:index="8" nillable="true" ma:taxonomy="true" ma:internalName="fb9bf264b45b4d5f93f9199f8f12ff8d" ma:taxonomyFieldName="DNBInformationCategory" ma:displayName="Information Category" ma:default="218;#Uklassifisert|53c3641f-e188-458b-ac4a-39fb9eb82013" ma:fieldId="{fb9bf264-b45b-4d5f-93f9-199f8f12ff8d}" ma:sspId="a79cd504-268f-47c3-8f79-0a7497beeec4" ma:termSetId="4dd16f0a-6625-4f81-a26d-17d7c416c41c"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da13b2b6-0b92-4365-8761-5041ab967be7}" ma:internalName="TaxCatchAll" ma:showField="CatchAllData"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a13b2b6-0b92-4365-8761-5041ab967be7}" ma:internalName="TaxCatchAllLabel" ma:readOnly="true" ma:showField="CatchAllDataLabel"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TaxKeywordTaxHTField" ma:index="16" nillable="true" ma:taxonomy="true" ma:internalName="TaxKeywordTaxHTField" ma:taxonomyFieldName="TaxKeyword" ma:displayName="Enterprise Keywords" ma:fieldId="{23f27201-bee3-471e-b2e7-b64fd8b7ca38}" ma:taxonomyMulti="true" ma:sspId="a79cd504-268f-47c3-8f79-0a7497beeec4"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ecurityClassification xmlns="77f2df2d-0db9-4565-bc7a-00e15bf7859a" xsi:nil="true"/>
    <TaxKeywordTaxHTField xmlns="77f2df2d-0db9-4565-bc7a-00e15bf7859a">
      <Terms xmlns="http://schemas.microsoft.com/office/infopath/2007/PartnerControls"/>
    </TaxKeywordTaxHTField>
    <TaxCatchAll xmlns="77f2df2d-0db9-4565-bc7a-00e15bf7859a">
      <Value>218</Value>
    </TaxCatchAll>
    <fb9bf264b45b4d5f93f9199f8f12ff8d xmlns="77f2df2d-0db9-4565-bc7a-00e15bf7859a">
      <Terms xmlns="http://schemas.microsoft.com/office/infopath/2007/PartnerControls">
        <TermInfo xmlns="http://schemas.microsoft.com/office/infopath/2007/PartnerControls">
          <TermName xmlns="http://schemas.microsoft.com/office/infopath/2007/PartnerControls">Uklassifisert</TermName>
          <TermId xmlns="http://schemas.microsoft.com/office/infopath/2007/PartnerControls">53c3641f-e188-458b-ac4a-39fb9eb82013</TermId>
        </TermInfo>
      </Terms>
    </fb9bf264b45b4d5f93f9199f8f12ff8d>
  </documentManagement>
</p:properties>
</file>

<file path=customXml/item5.xml><?xml version="1.0" encoding="utf-8"?>
<?mso-contentType ?>
<SharedContentType xmlns="Microsoft.SharePoint.Taxonomy.ContentTypeSync" SourceId="a79cd504-268f-47c3-8f79-0a7497beeec4" ContentTypeId="0x0101008CA0303931DA4548864745CBCC1039B600E8AE937E7C75B64DBCC1FC493E1D9199" PreviousValue="false"/>
</file>

<file path=customXml/itemProps1.xml><?xml version="1.0" encoding="utf-8"?>
<ds:datastoreItem xmlns:ds="http://schemas.openxmlformats.org/officeDocument/2006/customXml" ds:itemID="{4FA9EE75-62C9-4F19-84BE-CF5C8C07C727}">
  <ds:schemaRefs>
    <ds:schemaRef ds:uri="http://schemas.microsoft.com/sharepoint/events"/>
  </ds:schemaRefs>
</ds:datastoreItem>
</file>

<file path=customXml/itemProps2.xml><?xml version="1.0" encoding="utf-8"?>
<ds:datastoreItem xmlns:ds="http://schemas.openxmlformats.org/officeDocument/2006/customXml" ds:itemID="{E058D202-4145-4830-A295-6F627648309F}">
  <ds:schemaRefs>
    <ds:schemaRef ds:uri="http://schemas.microsoft.com/sharepoint/v3/contenttype/forms"/>
  </ds:schemaRefs>
</ds:datastoreItem>
</file>

<file path=customXml/itemProps3.xml><?xml version="1.0" encoding="utf-8"?>
<ds:datastoreItem xmlns:ds="http://schemas.openxmlformats.org/officeDocument/2006/customXml" ds:itemID="{B62F8602-74DD-481C-AE78-91E39F494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2df2d-0db9-4565-bc7a-00e15bf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F9A52F-E8CF-4478-924D-AF448C7B95DD}">
  <ds:schemaRef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terms/"/>
    <ds:schemaRef ds:uri="http://purl.org/dc/dcmitype/"/>
    <ds:schemaRef ds:uri="77f2df2d-0db9-4565-bc7a-00e15bf7859a"/>
    <ds:schemaRef ds:uri="http://purl.org/dc/elements/1.1/"/>
    <ds:schemaRef ds:uri="http://schemas.microsoft.com/office/infopath/2007/PartnerControls"/>
  </ds:schemaRefs>
</ds:datastoreItem>
</file>

<file path=customXml/itemProps5.xml><?xml version="1.0" encoding="utf-8"?>
<ds:datastoreItem xmlns:ds="http://schemas.openxmlformats.org/officeDocument/2006/customXml" ds:itemID="{814140FE-AB91-4D66-92AC-4F18A13E311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Introduction</vt:lpstr>
      <vt:lpstr>A. HTT General</vt:lpstr>
      <vt:lpstr>B1. HTT Mortgage Assets</vt:lpstr>
      <vt:lpstr>C. HTT Harmonised Glossary</vt:lpstr>
      <vt:lpstr>Disclaimer</vt:lpstr>
      <vt:lpstr>D. Insert Nat Trans Templ</vt:lpstr>
      <vt:lpstr>Details Liquid assets</vt:lpstr>
      <vt:lpstr>Issued Bonds</vt:lpstr>
      <vt:lpstr>'A. HTT General'!Print_Area</vt:lpstr>
      <vt:lpstr>'B1. HTT Mortgage Assets'!Print_Area</vt:lpstr>
      <vt:lpstr>'C. HTT Harmonised Glossary'!Print_Area</vt:lpstr>
      <vt:lpstr>Introduction!Print_Area</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Eivind Hegelstad</cp:lastModifiedBy>
  <cp:lastPrinted>2016-07-08T13:23:36Z</cp:lastPrinted>
  <dcterms:created xsi:type="dcterms:W3CDTF">2015-01-27T16:00:44Z</dcterms:created>
  <dcterms:modified xsi:type="dcterms:W3CDTF">2018-02-05T12:04:37Z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0x0101008CA0303931DA4548864745CBCC1039B600E8AE937E7C75B64DBCC1FC493E1D919900FA388D534E094B46AA2981576C9C3476</vt:lpwstr>
  </property>
  <property fmtid="{D5CDD505-2E9C-101B-9397-08002B2CF9AE}" pid="3" name="DNBInformationCategory">
    <vt:lpwstr>218;#Uklassifisert|53c3641f-e188-458b-ac4a-39fb9eb82013</vt:lpwstr>
  </property>
  <property fmtid="{D5CDD505-2E9C-101B-9397-08002B2CF9AE}" pid="4" name="TaxKeyword">
    <vt:lpwstr/>
  </property>
</Properties>
</file>