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003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Cover!$A$1:$J$62</definedName>
    <definedName name="_xlnm.Print_Area" localSheetId="2">'Investment Collateral'!$A$3:$I$103</definedName>
    <definedName name="_xlnm.Print_Area" localSheetId="1">'Pool overview'!$B$1:$F$227</definedName>
  </definedNames>
  <calcPr calcId="152511"/>
</workbook>
</file>

<file path=xl/calcChain.xml><?xml version="1.0" encoding="utf-8"?>
<calcChain xmlns="http://schemas.openxmlformats.org/spreadsheetml/2006/main">
  <c r="H101" i="12" l="1"/>
  <c r="F225" i="13"/>
  <c r="F214" i="13"/>
  <c r="D214" i="13"/>
  <c r="D225" i="13"/>
  <c r="D224" i="13"/>
  <c r="D223" i="13"/>
  <c r="D222" i="13"/>
  <c r="D221" i="13"/>
  <c r="D220" i="13"/>
  <c r="D219" i="13"/>
  <c r="D218" i="13"/>
  <c r="D217" i="13"/>
  <c r="D216" i="13"/>
  <c r="D215" i="13"/>
  <c r="C226" i="13"/>
  <c r="E226" i="13"/>
  <c r="D23" i="13" l="1"/>
  <c r="C7" i="12" l="1"/>
  <c r="H99" i="12"/>
  <c r="D24" i="13" l="1"/>
  <c r="C16" i="12" l="1"/>
  <c r="F222" i="13" l="1"/>
  <c r="F223" i="13"/>
  <c r="F224" i="13"/>
  <c r="F215" i="13"/>
  <c r="F216" i="13"/>
  <c r="F217" i="13"/>
  <c r="F218" i="13"/>
  <c r="F219" i="13"/>
  <c r="F220" i="13"/>
  <c r="F221" i="13"/>
  <c r="F226" i="13" l="1"/>
  <c r="B3" i="12"/>
  <c r="D226" i="13" l="1"/>
  <c r="C14" i="12"/>
  <c r="C15" i="12" l="1"/>
  <c r="C13" i="12"/>
  <c r="C12" i="12"/>
  <c r="C10" i="12"/>
  <c r="C9" i="12"/>
  <c r="C8" i="12"/>
  <c r="C5" i="12"/>
  <c r="F213" i="13" l="1"/>
  <c r="D213" i="13"/>
  <c r="C42" i="11" l="1"/>
  <c r="J19" i="11" l="1"/>
  <c r="J25" i="11" l="1"/>
</calcChain>
</file>

<file path=xl/sharedStrings.xml><?xml version="1.0" encoding="utf-8"?>
<sst xmlns="http://schemas.openxmlformats.org/spreadsheetml/2006/main" count="920" uniqueCount="465">
  <si>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</si>
  <si>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</si>
  <si>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</si>
  <si>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</si>
  <si>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</si>
  <si>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</si>
  <si>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</si>
  <si>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</si>
  <si>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</si>
  <si>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</si>
  <si>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</si>
  <si>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</si>
  <si>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</si>
  <si>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</si>
  <si>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</si>
  <si>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</si>
  <si>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</si>
  <si>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</si>
  <si>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</si>
  <si>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</si>
  <si>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</si>
  <si>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</si>
  <si>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</si>
  <si>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</si>
  <si>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</si>
  <si>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</si>
  <si>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</si>
  <si>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</si>
  <si>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</si>
  <si>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</si>
  <si>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</si>
  <si>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</si>
  <si>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</si>
  <si>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</si>
  <si>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</si>
  <si>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</si>
  <si>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</si>
  <si>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</si>
  <si>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</si>
  <si>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</si>
  <si>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</si>
  <si>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</si>
  <si>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</si>
  <si>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</si>
  <si>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</si>
  <si>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</si>
  <si>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</si>
  <si>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</si>
  <si>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</si>
  <si>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</si>
  <si>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</si>
  <si>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</si>
  <si>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</si>
  <si>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</si>
  <si>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</si>
  <si>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</si>
  <si>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</si>
  <si>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</si>
  <si>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</si>
  <si>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</si>
  <si>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</si>
  <si>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</si>
  <si>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</si>
  <si>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</si>
  <si>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</si>
  <si>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</si>
  <si>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</si>
  <si>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</si>
  <si>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</si>
  <si>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</si>
  <si>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</si>
  <si>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</si>
  <si>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</si>
  <si>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</si>
  <si>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</si>
  <si>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</si>
  <si>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</si>
  <si>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</si>
  <si>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</si>
  <si>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</si>
  <si>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</si>
  <si>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</si>
  <si>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</si>
  <si>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</si>
  <si>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</si>
  <si>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</si>
  <si>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</si>
  <si>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</si>
  <si>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</si>
  <si>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</si>
  <si>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</si>
  <si>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</si>
  <si>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</si>
  <si>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</si>
  <si>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</si>
  <si>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</si>
  <si>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</si>
  <si>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</si>
  <si>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</si>
  <si>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</si>
  <si>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</si>
  <si>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</si>
  <si>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</si>
  <si>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</si>
  <si>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</si>
  <si>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</si>
  <si>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</si>
  <si>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</si>
  <si>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</si>
  <si>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</si>
  <si>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</si>
  <si>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</si>
  <si>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</si>
  <si>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</si>
  <si>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</si>
  <si>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</si>
  <si>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</si>
  <si>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</si>
  <si>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</si>
  <si>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</si>
  <si>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</si>
  <si>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</si>
  <si>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</si>
  <si>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</si>
  <si>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</si>
  <si>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</si>
  <si>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</si>
  <si>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</si>
  <si>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</si>
  <si>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</si>
  <si>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</si>
  <si>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</si>
  <si>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</si>
  <si>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</si>
  <si>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</si>
  <si>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</si>
  <si>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</si>
  <si>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</si>
  <si>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</si>
  <si>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</si>
  <si>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</si>
  <si>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</si>
  <si>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</si>
  <si>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</si>
  <si>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</si>
  <si>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</si>
  <si>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</si>
  <si>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</si>
  <si>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</si>
  <si>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</si>
  <si>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</si>
  <si>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</si>
  <si>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</si>
  <si>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</si>
  <si>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</si>
  <si>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</si>
  <si>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</si>
  <si>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</si>
  <si>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</si>
  <si>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</si>
  <si>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</si>
  <si>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</si>
  <si>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</si>
  <si>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</si>
  <si>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</si>
  <si>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</si>
  <si>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</si>
  <si>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</si>
  <si>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</si>
  <si>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</si>
  <si>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</si>
  <si>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</si>
  <si>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</si>
  <si>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06 / 2020</t>
  </si>
  <si>
    <t>NO0010670508</t>
  </si>
  <si>
    <t>Issued</t>
  </si>
  <si>
    <t>08 / 2011</t>
  </si>
  <si>
    <t>02 / 2011</t>
  </si>
  <si>
    <t>05 / 2012</t>
  </si>
  <si>
    <t>01 / 2013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</si>
  <si>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</si>
  <si>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</si>
  <si>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</si>
  <si>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</si>
  <si>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</si>
  <si>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</si>
  <si>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</si>
  <si>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</si>
  <si>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>Current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</si>
  <si>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</si>
  <si>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</si>
  <si>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</si>
  <si>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</si>
  <si>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</si>
  <si>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</si>
  <si>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</si>
  <si>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</si>
  <si>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</si>
  <si>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7/2011</t>
  </si>
  <si>
    <t>Series 4/2011</t>
  </si>
  <si>
    <t>1.90% Fixed Rate</t>
  </si>
  <si>
    <t>XS0988357090</t>
  </si>
  <si>
    <t>XS0987101242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</si>
  <si>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</si>
  <si>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</si>
  <si>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</si>
  <si>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</si>
  <si>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</si>
  <si>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</si>
  <si>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</si>
  <si>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</si>
  <si>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</si>
  <si>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</si>
  <si>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</si>
  <si>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</si>
  <si>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Møre Boligkreditt AS</t>
  </si>
  <si>
    <t>XS1285892870</t>
  </si>
  <si>
    <t>Eika Boligkreditt AS</t>
  </si>
  <si>
    <t>Series 3 / 2016</t>
  </si>
  <si>
    <t>03 / 2016</t>
  </si>
  <si>
    <t>09 / 2021</t>
  </si>
  <si>
    <t>0.375% Fixed rate</t>
  </si>
  <si>
    <t>0.75% Fixed rate</t>
  </si>
  <si>
    <t>1.50%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</si>
  <si>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</si>
  <si>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</si>
  <si>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</si>
  <si>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</si>
  <si>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</si>
  <si>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</si>
  <si>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</si>
  <si>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</si>
  <si>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</si>
  <si>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</si>
  <si>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</si>
  <si>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</si>
  <si>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</si>
  <si>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</si>
  <si>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</si>
  <si>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</si>
  <si>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</si>
  <si>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</si>
  <si>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</si>
  <si>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</si>
  <si>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</si>
  <si>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</si>
  <si>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</si>
  <si>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</si>
  <si>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</si>
  <si>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</si>
  <si>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</si>
  <si>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</si>
  <si>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</si>
  <si>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</si>
  <si>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</si>
  <si>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</si>
  <si>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</si>
  <si>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</si>
  <si>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</si>
  <si>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</si>
  <si>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</si>
  <si>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</si>
  <si>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</si>
  <si>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</si>
  <si>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</si>
  <si>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</si>
  <si>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</si>
  <si>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</si>
  <si>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</si>
  <si>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</si>
  <si>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</si>
  <si>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</si>
  <si>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</si>
  <si>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</si>
  <si>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</si>
  <si>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</si>
  <si>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</si>
  <si>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</si>
  <si>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</si>
  <si>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</si>
  <si>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</si>
  <si>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</si>
  <si>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</si>
  <si>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</si>
  <si>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</si>
  <si>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</si>
  <si>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</si>
  <si>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</si>
  <si>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</si>
  <si>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</si>
  <si>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</si>
  <si>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XS1554271590</t>
  </si>
  <si>
    <t>XS1622285283</t>
  </si>
  <si>
    <t>NO0010798044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</si>
  <si>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</si>
  <si>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</si>
  <si>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</si>
  <si>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</si>
  <si>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</si>
  <si>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</si>
  <si>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</si>
  <si>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</si>
  <si>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</si>
  <si>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</si>
  <si>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</si>
  <si>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</si>
  <si>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</si>
  <si>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</si>
  <si>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</si>
  <si>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</si>
  <si>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</si>
  <si>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</si>
  <si>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</si>
  <si>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</si>
  <si>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</si>
  <si>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</si>
  <si>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</si>
  <si>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</si>
  <si>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</si>
  <si>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</si>
  <si>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</si>
  <si>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</si>
  <si>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</si>
  <si>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</si>
  <si>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</si>
  <si>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</si>
  <si>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</si>
  <si>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</si>
  <si>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</si>
  <si>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</si>
  <si>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</si>
  <si>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</si>
  <si>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NO0010819543</t>
  </si>
  <si>
    <t>XS1756428469</t>
  </si>
  <si>
    <t>XS1778322351</t>
  </si>
  <si>
    <t>XS1784067529</t>
  </si>
  <si>
    <t>XS1799048704</t>
  </si>
  <si>
    <t>XS1799536922</t>
  </si>
  <si>
    <t>Deposit</t>
  </si>
  <si>
    <t>A-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</si>
  <si>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</si>
  <si>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</si>
  <si>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</si>
  <si>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</si>
  <si>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</si>
  <si>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</si>
  <si>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</si>
  <si>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4/2013</t>
  </si>
  <si>
    <t>XS1839386908</t>
  </si>
  <si>
    <t>Percentage substitute assets of cover pool</t>
  </si>
  <si>
    <t>Covered Bonds outstanding</t>
  </si>
  <si>
    <t>Number of loans</t>
  </si>
  <si>
    <t>Green loans backing green covered bonds</t>
  </si>
  <si>
    <t>XS1137512742</t>
  </si>
  <si>
    <t>01 / 2015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</si>
  <si>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</si>
  <si>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</si>
  <si>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</si>
  <si>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</si>
  <si>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</si>
  <si>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</si>
  <si>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</si>
  <si>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</si>
  <si>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DANSKE BANK A/S</t>
  </si>
  <si>
    <t>XS1555330999</t>
  </si>
  <si>
    <t>NORDEA MORTGAGE BANK PLC</t>
  </si>
  <si>
    <t>NO0010835390</t>
  </si>
  <si>
    <t>Series 1/2019</t>
  </si>
  <si>
    <t>01 / 2019</t>
  </si>
  <si>
    <t>01 / 2029</t>
  </si>
  <si>
    <t>1% Fixed rate</t>
  </si>
  <si>
    <t>1.49% Fixed rate</t>
  </si>
  <si>
    <t>XS1943561883</t>
  </si>
  <si>
    <t>CITY OF STOCKHOLM</t>
  </si>
  <si>
    <t>NO0010723471</t>
  </si>
  <si>
    <t>NO0010821051</t>
  </si>
  <si>
    <t>NO0010835473</t>
  </si>
  <si>
    <t>XS1948598997</t>
  </si>
  <si>
    <t>NO0010847114</t>
  </si>
  <si>
    <t>AA- / Aa3 / A+</t>
  </si>
  <si>
    <t>Series 2/2019</t>
  </si>
  <si>
    <t>05 / 2019</t>
  </si>
  <si>
    <t>05 / 2026</t>
  </si>
  <si>
    <t>XS1995620967</t>
  </si>
  <si>
    <t>NO0010840697</t>
  </si>
  <si>
    <t>XS1308759718</t>
  </si>
  <si>
    <t>NO0010853096</t>
  </si>
  <si>
    <t>XS1626109968</t>
  </si>
  <si>
    <t>XS1324085569</t>
  </si>
  <si>
    <t>XS1565074744</t>
  </si>
  <si>
    <t>XS1951084638</t>
  </si>
  <si>
    <t>XS2002504194</t>
  </si>
  <si>
    <t>XS1300812077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</si>
  <si>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</si>
  <si>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</si>
  <si>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</si>
  <si>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</si>
  <si>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</si>
  <si>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5 / 2024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</si>
  <si>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</si>
  <si>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</si>
  <si>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</si>
  <si>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</si>
  <si>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</si>
  <si>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</si>
  <si>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</si>
  <si>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</si>
  <si>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</si>
  <si>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</si>
  <si>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</si>
  <si>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</si>
  <si>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</si>
  <si>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</si>
  <si>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</si>
  <si>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</si>
  <si>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</si>
  <si>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</si>
  <si>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NO0010861081</t>
  </si>
  <si>
    <t>NO0010743305</t>
  </si>
  <si>
    <t>XS2046690827</t>
  </si>
  <si>
    <t>NO0010832637</t>
  </si>
  <si>
    <t>AAA / Aa1 / AA</t>
  </si>
  <si>
    <t>** Any differences in this table and the financial statements is due to the quarter-end FX rates used for non-NOK amounts in this table,</t>
  </si>
  <si>
    <t>Private residential mortgage</t>
  </si>
  <si>
    <t>NO0010866064</t>
  </si>
  <si>
    <t>XS2069304033</t>
  </si>
  <si>
    <t>SWEDSESS</t>
  </si>
  <si>
    <t>NO0010864960</t>
  </si>
  <si>
    <t>SR-Bank NOK</t>
  </si>
  <si>
    <t>SR-Bank EUR</t>
  </si>
  <si>
    <t>SMN NOK</t>
  </si>
  <si>
    <t>SEB NOK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</si>
  <si>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</si>
  <si>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</si>
  <si>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</si>
  <si>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</si>
  <si>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</si>
  <si>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</si>
  <si>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</si>
  <si>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</si>
  <si>
    <t>1st Quarter 2020</t>
  </si>
  <si>
    <t>AGDER</t>
  </si>
  <si>
    <t>INNLANDET</t>
  </si>
  <si>
    <t>TROMS OG FINNMARK</t>
  </si>
  <si>
    <t>VESTFOLD OG TELEMARK</t>
  </si>
  <si>
    <t>VESTLAND</t>
  </si>
  <si>
    <t>VIKEN</t>
  </si>
  <si>
    <t>Date of Report: 31/03/20</t>
  </si>
  <si>
    <t>Covered Bond Programme - Cover Pool Report 31. March 2020</t>
  </si>
  <si>
    <t>Series 2/2020</t>
  </si>
  <si>
    <t>02/ 2022</t>
  </si>
  <si>
    <t>3m NIBOR + 27bps</t>
  </si>
  <si>
    <t>NO9910877848</t>
  </si>
  <si>
    <t>DnB NOR Boligkreditt AS</t>
  </si>
  <si>
    <t>Storebrand Boligkreditt AS</t>
  </si>
  <si>
    <t>XS2127145261</t>
  </si>
  <si>
    <t>XS2123086683</t>
  </si>
  <si>
    <t>DE000A168Y06</t>
  </si>
  <si>
    <t>NO0010873334</t>
  </si>
  <si>
    <t>NO0010873805</t>
  </si>
  <si>
    <t>XS1294537458</t>
  </si>
  <si>
    <t>NO0010712953</t>
  </si>
  <si>
    <t>NO0010873177</t>
  </si>
  <si>
    <t>XS1355483162</t>
  </si>
  <si>
    <t>SEB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</si>
</sst>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3" fontId="20" fillId="0" borderId="0" xfId="46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3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4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3" fontId="22" fillId="0" borderId="0" xfId="0" applyNumberFormat="1" applyFont="1" applyFill="1" applyBorder="1" applyAlignment="1">
      <alignment horizontal="center"/>
    </xf>
    <xf numFmtId="17" fontId="22" fillId="0" borderId="0" xfId="0" quotePrefix="1" applyNumberFormat="1" applyFont="1" applyFill="1" applyBorder="1" applyAlignment="1">
      <alignment horizontal="center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5" fillId="0" borderId="0" xfId="0" applyFont="1"/>
    <xf numFmtId="0" fontId="28" fillId="0" borderId="0" xfId="0" applyFont="1" applyFill="1" applyAlignment="1">
      <alignment horizontal="left"/>
    </xf>
    <xf numFmtId="0" fontId="76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6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7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5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6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5" fillId="0" borderId="0" xfId="0" applyNumberFormat="1" applyFont="1"/>
    <xf numFmtId="173" fontId="75" fillId="0" borderId="0" xfId="42" applyNumberFormat="1" applyFont="1"/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174" fontId="75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10" fontId="78" fillId="0" borderId="0" xfId="0" applyNumberFormat="1" applyFont="1" applyAlignment="1">
      <alignment horizontal="left"/>
    </xf>
    <xf numFmtId="0" fontId="76" fillId="0" borderId="0" xfId="0" applyFont="1" applyAlignment="1">
      <alignment horizontal="center"/>
    </xf>
    <xf numFmtId="168" fontId="75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5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9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9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6" fillId="0" borderId="44" xfId="0" applyFont="1" applyBorder="1"/>
    <xf numFmtId="0" fontId="75" fillId="0" borderId="43" xfId="0" applyFont="1" applyBorder="1"/>
    <xf numFmtId="0" fontId="80" fillId="0" borderId="45" xfId="0" applyFont="1" applyBorder="1"/>
    <xf numFmtId="0" fontId="81" fillId="0" borderId="0" xfId="0" applyFont="1"/>
    <xf numFmtId="0" fontId="76" fillId="0" borderId="43" xfId="0" applyFont="1" applyBorder="1"/>
    <xf numFmtId="0" fontId="31" fillId="0" borderId="0" xfId="0" applyFont="1"/>
    <xf numFmtId="173" fontId="31" fillId="0" borderId="0" xfId="42" applyNumberFormat="1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67" fontId="21" fillId="33" borderId="24" xfId="44" applyNumberFormat="1" applyFont="1" applyFill="1" applyBorder="1" applyAlignment="1">
      <alignment horizontal="center"/>
    </xf>
    <xf numFmtId="167" fontId="21" fillId="33" borderId="25" xfId="44" applyNumberFormat="1" applyFont="1" applyFill="1" applyBorder="1" applyAlignment="1">
      <alignment horizontal="center"/>
    </xf>
  </cellXfs>
  <cellStyles count="17589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20% - Accent1 2" xfId="188"/>
    <cellStyle name="20% - Accent1 3" xfId="51"/>
    <cellStyle name="20% - Accent2 2" xfId="189"/>
    <cellStyle name="20% - Accent2 3" xfId="52"/>
    <cellStyle name="20% - Accent3 2" xfId="190"/>
    <cellStyle name="20% - Accent3 3" xfId="53"/>
    <cellStyle name="20% - Accent4 2" xfId="191"/>
    <cellStyle name="20% - Accent4 3" xfId="54"/>
    <cellStyle name="20% - Accent5 2" xfId="55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40% - Accent1 2" xfId="193"/>
    <cellStyle name="40% - Accent1 3" xfId="57"/>
    <cellStyle name="40% - Accent2 2" xfId="58"/>
    <cellStyle name="40% - Accent3 2" xfId="194"/>
    <cellStyle name="40% - Accent3 3" xfId="59"/>
    <cellStyle name="40% - Accent4 2" xfId="195"/>
    <cellStyle name="40% - Accent4 3" xfId="60"/>
    <cellStyle name="40% - Accent5 2" xfId="196"/>
    <cellStyle name="40% - Accent5 3" xfId="6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60% - Accent1 2" xfId="198"/>
    <cellStyle name="60% - Accent1 3" xfId="63"/>
    <cellStyle name="60% - Accent2 2" xfId="199"/>
    <cellStyle name="60% - Accent2 3" xfId="64"/>
    <cellStyle name="60% - Accent3 2" xfId="200"/>
    <cellStyle name="60% - Accent3 3" xfId="65"/>
    <cellStyle name="60% - Accent4 2" xfId="201"/>
    <cellStyle name="60% - Accent4 3" xfId="66"/>
    <cellStyle name="60% - Accent5 2" xfId="202"/>
    <cellStyle name="60% - Accent5 3" xfId="67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 2" xfId="204"/>
    <cellStyle name="Accent1 3" xfId="82"/>
    <cellStyle name="Accent2 2" xfId="205"/>
    <cellStyle name="Accent2 3" xfId="83"/>
    <cellStyle name="Accent3 2" xfId="206"/>
    <cellStyle name="Accent3 3" xfId="84"/>
    <cellStyle name="Accent4 2" xfId="207"/>
    <cellStyle name="Accent4 3" xfId="85"/>
    <cellStyle name="Accent5 2" xfId="86"/>
    <cellStyle name="Accent6 2" xfId="208"/>
    <cellStyle name="Accent6 3" xfId="87"/>
    <cellStyle name="Bad 2" xfId="209"/>
    <cellStyle name="Bad 3" xfId="69"/>
    <cellStyle name="Beregning" xfId="11" builtinId="22" customBuiltin="1"/>
    <cellStyle name="Beregning 2" xfId="304"/>
    <cellStyle name="Beregning 2 2" xfId="1790"/>
    <cellStyle name="Beregning 3" xfId="388"/>
    <cellStyle name="Beregning 3 2" xfId="1868"/>
    <cellStyle name="Beregning 4" xfId="1038"/>
    <cellStyle name="Calculation 2" xfId="210"/>
    <cellStyle name="Calculation 2 2" xfId="1160"/>
    <cellStyle name="Calculation 3" xfId="974"/>
    <cellStyle name="Calculation 4" xfId="990"/>
    <cellStyle name="Check Cell 2" xfId="71"/>
    <cellStyle name="Comma 2" xfId="49"/>
    <cellStyle name="Comma 3" xfId="80"/>
    <cellStyle name="Dårlig" xfId="7" builtinId="27" customBuiltin="1"/>
    <cellStyle name="Dårlig 2" xfId="119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" xfId="16" builtinId="53" customBuiltin="1"/>
    <cellStyle name="Forklarende tekst 2" xfId="120"/>
    <cellStyle name="God" xfId="6" builtinId="26" customBuiltin="1"/>
    <cellStyle name="God 2" xfId="305"/>
    <cellStyle name="God 3" xfId="389"/>
    <cellStyle name="God 4" xfId="963"/>
    <cellStyle name="Good 2" xfId="220"/>
    <cellStyle name="Good 3" xfId="991"/>
    <cellStyle name="Heading" xfId="270"/>
    <cellStyle name="Heading 1 2" xfId="221"/>
    <cellStyle name="Heading 1 3" xfId="73"/>
    <cellStyle name="Heading 2 2" xfId="222"/>
    <cellStyle name="Heading 2 3" xfId="74"/>
    <cellStyle name="Heading 3 2" xfId="223"/>
    <cellStyle name="Heading 3 3" xfId="75"/>
    <cellStyle name="Heading 4 2" xfId="224"/>
    <cellStyle name="Heading 4 3" xfId="76"/>
    <cellStyle name="Hyperkobling" xfId="45" builtinId="8"/>
    <cellStyle name="Hyperlink 2" xfId="271"/>
    <cellStyle name="Inndata" xfId="9" builtinId="20" customBuiltin="1"/>
    <cellStyle name="Inndata 2" xfId="306"/>
    <cellStyle name="Inndata 2 2" xfId="1791"/>
    <cellStyle name="Inndata 3" xfId="390"/>
    <cellStyle name="Inndata 3 2" xfId="1869"/>
    <cellStyle name="Inndata 4" xfId="1035"/>
    <cellStyle name="Input 2" xfId="225"/>
    <cellStyle name="Input 2 2" xfId="964"/>
    <cellStyle name="Input 3" xfId="1700"/>
    <cellStyle name="Input 4" xfId="992"/>
    <cellStyle name="Koblet celle" xfId="12" builtinId="24" customBuiltin="1"/>
    <cellStyle name="Koblet celle 2" xfId="307"/>
    <cellStyle name="Koblet celle 3" xfId="391"/>
    <cellStyle name="Komma" xfId="42" builtinId="3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" xfId="13" builtinId="23" customBuiltin="1"/>
    <cellStyle name="Kontrollcelle 2" xfId="121"/>
    <cellStyle name="Linked Cell 2" xfId="226"/>
    <cellStyle name="Linked Cell 3" xfId="993"/>
    <cellStyle name="Merknad" xfId="15" builtinId="10" customBuiltin="1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 2" xfId="232"/>
    <cellStyle name="Note 2 2" xfId="1039"/>
    <cellStyle name="Note 3" xfId="965"/>
    <cellStyle name="Note 4" xfId="1001"/>
    <cellStyle name="Nøytral" xfId="8" builtinId="28" customBuiltin="1"/>
    <cellStyle name="Nøytral 2" xfId="130"/>
    <cellStyle name="optionalExposure 3" xfId="8927"/>
    <cellStyle name="Output 2" xfId="233"/>
    <cellStyle name="Output 2 2" xfId="1123"/>
    <cellStyle name="Output 3" xfId="1698"/>
    <cellStyle name="Output 4" xfId="81"/>
    <cellStyle name="Overskrift 1" xfId="2" builtinId="16" customBuiltin="1"/>
    <cellStyle name="Overskrift 1 2" xfId="131"/>
    <cellStyle name="Overskrift 2" xfId="3" builtinId="17" customBuiltin="1"/>
    <cellStyle name="Overskrift 2 2" xfId="132"/>
    <cellStyle name="Overskrift 3" xfId="4" builtinId="18" customBuiltin="1"/>
    <cellStyle name="Overskrift 3 2" xfId="133"/>
    <cellStyle name="Overskrift 4" xfId="5" builtinId="19" customBuiltin="1"/>
    <cellStyle name="Overskrift 4 2" xfId="134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" xfId="43" builtinId="5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 2" xfId="235"/>
    <cellStyle name="Title 3" xfId="78"/>
    <cellStyle name="Tittel" xfId="1" builtinId="15" customBuiltin="1"/>
    <cellStyle name="Tittel 2" xfId="135"/>
    <cellStyle name="Total 2" xfId="236"/>
    <cellStyle name="Total 2 2" xfId="1692"/>
    <cellStyle name="Total 3" xfId="1699"/>
    <cellStyle name="Total 4" xfId="79"/>
    <cellStyle name="Totalt" xfId="17" builtinId="25" customBuiltin="1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" xfId="10" builtinId="21" customBuiltin="1"/>
    <cellStyle name="Utdata 2" xfId="137"/>
    <cellStyle name="Utdata 2 2" xfId="1033"/>
    <cellStyle name="Uthevingsfarge1" xfId="18" builtinId="29" customBuiltin="1"/>
    <cellStyle name="Uthevingsfarge1 2" xfId="138"/>
    <cellStyle name="Uthevingsfarge2" xfId="22" builtinId="33" customBuiltin="1"/>
    <cellStyle name="Uthevingsfarge2 2" xfId="139"/>
    <cellStyle name="Uthevingsfarge3" xfId="26" builtinId="37" customBuiltin="1"/>
    <cellStyle name="Uthevingsfarge3 2" xfId="140"/>
    <cellStyle name="Uthevingsfarge4" xfId="30" builtinId="41" customBuiltin="1"/>
    <cellStyle name="Uthevingsfarge4 2" xfId="141"/>
    <cellStyle name="Uthevingsfarge5" xfId="34" builtinId="45" customBuiltin="1"/>
    <cellStyle name="Uthevingsfarge5 2" xfId="142"/>
    <cellStyle name="Uthevingsfarge6" xfId="38" builtinId="49" customBuiltin="1"/>
    <cellStyle name="Uthevingsfarge6 2" xfId="143"/>
    <cellStyle name="Valuta" xfId="44" builtinId="4"/>
    <cellStyle name="Varseltekst" xfId="14" builtinId="11" customBuiltin="1"/>
    <cellStyle name="Varseltekst 2" xfId="184"/>
    <cellStyle name="Varseltekst 3" xfId="316"/>
    <cellStyle name="Varseltekst 4" xfId="400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4"/>
  <sheetViews>
    <sheetView tabSelected="1" zoomScaleNormal="100" workbookViewId="0">
      <selection activeCell="D50" sqref="D50"/>
    </sheetView>
  </sheetViews>
  <sheetFormatPr baseColWidth="10"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9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5"/>
      <c r="C6" s="245"/>
      <c r="D6" s="245"/>
      <c r="E6" s="245"/>
      <c r="F6" s="245"/>
      <c r="G6" s="245"/>
      <c r="H6" s="245"/>
      <c r="I6" s="245"/>
    </row>
    <row r="7" spans="2:17">
      <c r="B7" s="245" t="s">
        <v>448</v>
      </c>
      <c r="C7" s="245"/>
      <c r="D7" s="245"/>
      <c r="E7" s="245"/>
      <c r="F7" s="245"/>
      <c r="G7" s="245"/>
      <c r="H7" s="245"/>
      <c r="I7" s="245"/>
    </row>
    <row r="8" spans="2:17" ht="12.75" thickBot="1">
      <c r="B8" s="246" t="s">
        <v>118</v>
      </c>
      <c r="C8" s="246"/>
      <c r="D8" s="246"/>
      <c r="E8" s="246"/>
      <c r="F8" s="246"/>
      <c r="G8" s="246"/>
      <c r="H8" s="246"/>
      <c r="I8" s="246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196</v>
      </c>
      <c r="D10" s="10" t="s">
        <v>175</v>
      </c>
      <c r="E10" s="11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172</v>
      </c>
    </row>
    <row r="11" spans="2:17">
      <c r="B11" s="120" t="s">
        <v>60</v>
      </c>
    </row>
    <row r="12" spans="2:17">
      <c r="B12" s="126" t="s">
        <v>405</v>
      </c>
      <c r="C12" s="66">
        <v>1000</v>
      </c>
      <c r="D12" s="40" t="s">
        <v>121</v>
      </c>
      <c r="E12" s="31" t="s">
        <v>408</v>
      </c>
      <c r="F12" s="21" t="s">
        <v>296</v>
      </c>
      <c r="G12" s="100" t="s">
        <v>406</v>
      </c>
      <c r="H12" s="21" t="s">
        <v>2</v>
      </c>
      <c r="I12" s="22" t="s">
        <v>407</v>
      </c>
      <c r="J12" s="107">
        <v>10.199999999999999</v>
      </c>
      <c r="O12" s="132"/>
      <c r="Q12" s="132"/>
    </row>
    <row r="13" spans="2:17">
      <c r="B13" s="126" t="s">
        <v>380</v>
      </c>
      <c r="C13" s="66">
        <v>1000</v>
      </c>
      <c r="D13" s="40" t="s">
        <v>381</v>
      </c>
      <c r="E13" s="31" t="s">
        <v>382</v>
      </c>
      <c r="F13" s="21" t="s">
        <v>296</v>
      </c>
      <c r="G13" s="100" t="s">
        <v>406</v>
      </c>
      <c r="H13" s="21" t="s">
        <v>2</v>
      </c>
      <c r="I13" s="22" t="s">
        <v>383</v>
      </c>
      <c r="J13" s="107">
        <v>9.75</v>
      </c>
      <c r="O13" s="132"/>
      <c r="Q13" s="132"/>
    </row>
    <row r="14" spans="2:17">
      <c r="B14" s="126" t="s">
        <v>367</v>
      </c>
      <c r="C14" s="66">
        <v>1250</v>
      </c>
      <c r="D14" s="40" t="s">
        <v>368</v>
      </c>
      <c r="E14" s="31" t="s">
        <v>369</v>
      </c>
      <c r="F14" s="21" t="s">
        <v>296</v>
      </c>
      <c r="G14" s="21" t="s">
        <v>370</v>
      </c>
      <c r="H14" s="21" t="s">
        <v>2</v>
      </c>
      <c r="I14" s="22" t="s">
        <v>372</v>
      </c>
      <c r="J14" s="107">
        <v>9.7799999999999994</v>
      </c>
      <c r="O14" s="132"/>
      <c r="Q14" s="132"/>
    </row>
    <row r="15" spans="2:17">
      <c r="B15" s="126" t="s">
        <v>356</v>
      </c>
      <c r="C15" s="66">
        <v>25</v>
      </c>
      <c r="D15" s="31" t="s">
        <v>361</v>
      </c>
      <c r="E15" s="31" t="s">
        <v>360</v>
      </c>
      <c r="F15" s="21" t="s">
        <v>296</v>
      </c>
      <c r="G15" s="21" t="s">
        <v>371</v>
      </c>
      <c r="H15" s="21" t="s">
        <v>2</v>
      </c>
      <c r="I15" s="22" t="s">
        <v>362</v>
      </c>
      <c r="J15" s="107">
        <v>10</v>
      </c>
      <c r="O15" s="132"/>
      <c r="Q15" s="132"/>
    </row>
    <row r="16" spans="2:17">
      <c r="B16" s="126" t="s">
        <v>344</v>
      </c>
      <c r="C16" s="66">
        <v>1000</v>
      </c>
      <c r="D16" s="31" t="s">
        <v>79</v>
      </c>
      <c r="E16" s="31" t="s">
        <v>295</v>
      </c>
      <c r="F16" s="21" t="s">
        <v>296</v>
      </c>
      <c r="G16" s="21" t="s">
        <v>221</v>
      </c>
      <c r="H16" s="21" t="s">
        <v>2</v>
      </c>
      <c r="I16" s="22" t="s">
        <v>348</v>
      </c>
      <c r="J16" s="107">
        <v>9.5</v>
      </c>
      <c r="O16" s="132"/>
      <c r="Q16" s="132"/>
    </row>
    <row r="17" spans="2:18">
      <c r="B17" s="126" t="s">
        <v>317</v>
      </c>
      <c r="C17" s="66">
        <v>1000</v>
      </c>
      <c r="D17" s="31" t="s">
        <v>314</v>
      </c>
      <c r="E17" s="31" t="s">
        <v>315</v>
      </c>
      <c r="F17" s="21" t="s">
        <v>296</v>
      </c>
      <c r="G17" s="21" t="s">
        <v>313</v>
      </c>
      <c r="H17" s="21" t="s">
        <v>2</v>
      </c>
      <c r="I17" s="22" t="s">
        <v>312</v>
      </c>
      <c r="J17" s="107">
        <v>9.64</v>
      </c>
      <c r="O17" s="132"/>
      <c r="Q17" s="132"/>
    </row>
    <row r="18" spans="2:18">
      <c r="B18" s="6" t="s">
        <v>287</v>
      </c>
      <c r="C18" s="66">
        <v>1000</v>
      </c>
      <c r="D18" s="121" t="s">
        <v>83</v>
      </c>
      <c r="E18" s="122" t="s">
        <v>288</v>
      </c>
      <c r="F18" s="21" t="s">
        <v>52</v>
      </c>
      <c r="G18" s="100" t="s">
        <v>221</v>
      </c>
      <c r="H18" s="21" t="s">
        <v>2</v>
      </c>
      <c r="I18" s="21" t="s">
        <v>289</v>
      </c>
      <c r="J18" s="123">
        <v>9.4600000000000009</v>
      </c>
    </row>
    <row r="19" spans="2:18">
      <c r="B19" s="6" t="s">
        <v>270</v>
      </c>
      <c r="C19" s="66">
        <v>1000</v>
      </c>
      <c r="D19" s="121" t="s">
        <v>271</v>
      </c>
      <c r="E19" s="122" t="s">
        <v>272</v>
      </c>
      <c r="F19" s="21" t="s">
        <v>52</v>
      </c>
      <c r="G19" s="100" t="s">
        <v>273</v>
      </c>
      <c r="H19" s="21" t="s">
        <v>2</v>
      </c>
      <c r="I19" s="21" t="s">
        <v>274</v>
      </c>
      <c r="J19" s="123">
        <f>(9.0489+(4530000000/500000000))/2</f>
        <v>9.0544499999999992</v>
      </c>
      <c r="M19" s="124"/>
      <c r="N19" s="124"/>
      <c r="O19" s="125"/>
      <c r="P19" s="124"/>
    </row>
    <row r="20" spans="2:18">
      <c r="B20" s="6" t="s">
        <v>275</v>
      </c>
      <c r="C20" s="66">
        <v>20</v>
      </c>
      <c r="D20" s="121" t="s">
        <v>271</v>
      </c>
      <c r="E20" s="122" t="s">
        <v>276</v>
      </c>
      <c r="F20" s="21" t="s">
        <v>52</v>
      </c>
      <c r="G20" s="33" t="s">
        <v>278</v>
      </c>
      <c r="H20" s="21" t="s">
        <v>2</v>
      </c>
      <c r="I20" s="21" t="s">
        <v>277</v>
      </c>
      <c r="J20" s="123" t="s">
        <v>249</v>
      </c>
      <c r="M20" s="124"/>
      <c r="N20" s="124"/>
      <c r="O20" s="125"/>
      <c r="P20" s="124"/>
    </row>
    <row r="21" spans="2:18">
      <c r="B21" s="6" t="s">
        <v>261</v>
      </c>
      <c r="C21" s="66">
        <v>1000</v>
      </c>
      <c r="D21" s="121" t="s">
        <v>262</v>
      </c>
      <c r="E21" s="122" t="s">
        <v>263</v>
      </c>
      <c r="F21" s="21" t="s">
        <v>52</v>
      </c>
      <c r="G21" s="100" t="s">
        <v>221</v>
      </c>
      <c r="H21" s="21" t="s">
        <v>2</v>
      </c>
      <c r="I21" s="21" t="s">
        <v>264</v>
      </c>
      <c r="J21" s="106">
        <v>9.32</v>
      </c>
      <c r="M21" s="126"/>
      <c r="N21" s="124"/>
      <c r="O21" s="125"/>
      <c r="P21" s="124"/>
      <c r="Q21" s="127"/>
      <c r="R21" s="125"/>
    </row>
    <row r="22" spans="2:18">
      <c r="B22" s="6" t="s">
        <v>227</v>
      </c>
      <c r="C22" s="66">
        <v>30</v>
      </c>
      <c r="D22" s="121" t="s">
        <v>81</v>
      </c>
      <c r="E22" s="122" t="s">
        <v>228</v>
      </c>
      <c r="F22" s="21" t="s">
        <v>52</v>
      </c>
      <c r="G22" s="100" t="s">
        <v>229</v>
      </c>
      <c r="H22" s="21" t="s">
        <v>2</v>
      </c>
      <c r="I22" s="21" t="s">
        <v>230</v>
      </c>
      <c r="J22" s="128">
        <v>9.5</v>
      </c>
      <c r="M22" s="126"/>
      <c r="N22" s="124"/>
      <c r="O22" s="125"/>
      <c r="P22" s="124"/>
      <c r="Q22" s="127"/>
      <c r="R22" s="125"/>
    </row>
    <row r="23" spans="2:18">
      <c r="B23" s="6" t="s">
        <v>218</v>
      </c>
      <c r="C23" s="66">
        <v>1000</v>
      </c>
      <c r="D23" s="121" t="s">
        <v>219</v>
      </c>
      <c r="E23" s="122" t="s">
        <v>232</v>
      </c>
      <c r="F23" s="21" t="s">
        <v>52</v>
      </c>
      <c r="G23" s="100" t="s">
        <v>221</v>
      </c>
      <c r="H23" s="21" t="s">
        <v>2</v>
      </c>
      <c r="I23" s="21" t="s">
        <v>226</v>
      </c>
      <c r="J23" s="128">
        <v>9.4184999999999999</v>
      </c>
      <c r="M23" s="126"/>
      <c r="N23" s="124"/>
      <c r="O23" s="125"/>
      <c r="P23" s="124"/>
      <c r="Q23" s="127"/>
      <c r="R23" s="125"/>
    </row>
    <row r="24" spans="2:18">
      <c r="B24" s="6" t="s">
        <v>245</v>
      </c>
      <c r="C24" s="66">
        <v>15</v>
      </c>
      <c r="D24" s="121" t="s">
        <v>219</v>
      </c>
      <c r="E24" s="122" t="s">
        <v>246</v>
      </c>
      <c r="F24" s="21" t="s">
        <v>52</v>
      </c>
      <c r="G24" s="33" t="s">
        <v>248</v>
      </c>
      <c r="H24" s="21" t="s">
        <v>1</v>
      </c>
      <c r="I24" s="21" t="s">
        <v>247</v>
      </c>
      <c r="J24" s="129" t="s">
        <v>249</v>
      </c>
      <c r="Q24" s="127"/>
      <c r="R24" s="125"/>
    </row>
    <row r="25" spans="2:18">
      <c r="B25" s="35" t="s">
        <v>211</v>
      </c>
      <c r="C25" s="66">
        <v>1000</v>
      </c>
      <c r="D25" s="130" t="s">
        <v>212</v>
      </c>
      <c r="E25" s="130" t="s">
        <v>213</v>
      </c>
      <c r="F25" s="21" t="s">
        <v>52</v>
      </c>
      <c r="G25" s="21" t="s">
        <v>222</v>
      </c>
      <c r="H25" s="27" t="s">
        <v>2</v>
      </c>
      <c r="I25" s="27" t="s">
        <v>214</v>
      </c>
      <c r="J25" s="106">
        <f>9.415</f>
        <v>9.4149999999999991</v>
      </c>
      <c r="Q25" s="127"/>
      <c r="R25" s="131"/>
    </row>
    <row r="26" spans="2:18">
      <c r="B26" s="126" t="s">
        <v>347</v>
      </c>
      <c r="C26" s="66">
        <v>1000</v>
      </c>
      <c r="D26" s="40" t="s">
        <v>185</v>
      </c>
      <c r="E26" s="31" t="s">
        <v>173</v>
      </c>
      <c r="F26" s="21" t="s">
        <v>52</v>
      </c>
      <c r="G26" s="21" t="s">
        <v>223</v>
      </c>
      <c r="H26" s="21" t="s">
        <v>2</v>
      </c>
      <c r="I26" s="26" t="s">
        <v>187</v>
      </c>
      <c r="J26" s="106">
        <v>7.61</v>
      </c>
      <c r="N26" s="119"/>
      <c r="O26" s="132"/>
      <c r="Q26" s="132"/>
    </row>
    <row r="27" spans="2:18">
      <c r="B27" s="126" t="s">
        <v>346</v>
      </c>
      <c r="C27" s="66">
        <v>850</v>
      </c>
      <c r="D27" s="31" t="s">
        <v>176</v>
      </c>
      <c r="E27" s="31" t="s">
        <v>220</v>
      </c>
      <c r="F27" s="21" t="s">
        <v>52</v>
      </c>
      <c r="G27" s="21" t="s">
        <v>224</v>
      </c>
      <c r="H27" s="21" t="s">
        <v>2</v>
      </c>
      <c r="I27" s="22" t="s">
        <v>64</v>
      </c>
      <c r="J27" s="107">
        <v>7.7</v>
      </c>
      <c r="Q27" s="132"/>
    </row>
    <row r="28" spans="2:18">
      <c r="B28" s="126" t="s">
        <v>345</v>
      </c>
      <c r="C28" s="66">
        <v>1000</v>
      </c>
      <c r="D28" s="31" t="s">
        <v>177</v>
      </c>
      <c r="E28" s="31" t="s">
        <v>82</v>
      </c>
      <c r="F28" s="21" t="s">
        <v>52</v>
      </c>
      <c r="G28" s="21" t="s">
        <v>225</v>
      </c>
      <c r="H28" s="21" t="s">
        <v>2</v>
      </c>
      <c r="I28" s="22" t="s">
        <v>62</v>
      </c>
      <c r="J28" s="107">
        <v>7.93</v>
      </c>
      <c r="O28" s="132"/>
      <c r="Q28" s="132"/>
    </row>
    <row r="30" spans="2:18">
      <c r="B30" s="41" t="s">
        <v>307</v>
      </c>
      <c r="O30" s="132"/>
      <c r="Q30" s="132"/>
    </row>
    <row r="31" spans="2:18">
      <c r="B31" s="6" t="s">
        <v>343</v>
      </c>
      <c r="C31" s="66">
        <v>250</v>
      </c>
      <c r="D31" s="117" t="s">
        <v>340</v>
      </c>
      <c r="E31" s="31" t="s">
        <v>341</v>
      </c>
      <c r="F31" s="21" t="s">
        <v>296</v>
      </c>
      <c r="G31" s="100">
        <v>1.7500000000000002E-2</v>
      </c>
      <c r="H31" s="21" t="s">
        <v>2</v>
      </c>
      <c r="I31" s="22" t="s">
        <v>342</v>
      </c>
      <c r="J31" s="107">
        <v>11.01</v>
      </c>
      <c r="O31" s="132"/>
      <c r="Q31" s="132"/>
    </row>
    <row r="32" spans="2:18">
      <c r="B32" s="6" t="s">
        <v>316</v>
      </c>
      <c r="C32" s="66">
        <v>500</v>
      </c>
      <c r="D32" s="117" t="s">
        <v>308</v>
      </c>
      <c r="E32" s="31" t="s">
        <v>309</v>
      </c>
      <c r="F32" s="21" t="s">
        <v>296</v>
      </c>
      <c r="G32" s="21" t="s">
        <v>311</v>
      </c>
      <c r="H32" s="21" t="s">
        <v>1</v>
      </c>
      <c r="I32" s="22" t="s">
        <v>439</v>
      </c>
      <c r="J32" s="107">
        <v>10.692</v>
      </c>
      <c r="O32" s="132"/>
      <c r="Q32" s="132"/>
    </row>
    <row r="33" spans="1:11">
      <c r="B33" s="6"/>
      <c r="C33" s="21"/>
      <c r="D33" s="31"/>
      <c r="E33" s="31"/>
      <c r="F33" s="21"/>
      <c r="G33" s="21"/>
      <c r="H33" s="21"/>
      <c r="I33" s="22"/>
      <c r="J33" s="107"/>
    </row>
    <row r="34" spans="1:11">
      <c r="B34" s="42" t="s">
        <v>59</v>
      </c>
      <c r="C34" s="21"/>
      <c r="D34" s="21"/>
      <c r="E34" s="31"/>
      <c r="G34" s="21"/>
      <c r="I34" s="22"/>
      <c r="J34" s="107"/>
    </row>
    <row r="35" spans="1:11">
      <c r="B35" s="7" t="s">
        <v>449</v>
      </c>
      <c r="C35" s="66">
        <v>5500</v>
      </c>
      <c r="D35" s="40" t="s">
        <v>435</v>
      </c>
      <c r="E35" s="40" t="s">
        <v>450</v>
      </c>
      <c r="F35" s="21" t="s">
        <v>296</v>
      </c>
      <c r="G35" s="21" t="s">
        <v>451</v>
      </c>
      <c r="H35" s="22" t="s">
        <v>1</v>
      </c>
      <c r="I35" s="22" t="s">
        <v>452</v>
      </c>
      <c r="J35" s="107"/>
    </row>
    <row r="36" spans="1:11">
      <c r="B36" s="7" t="s">
        <v>434</v>
      </c>
      <c r="C36" s="66">
        <v>11120</v>
      </c>
      <c r="D36" s="40" t="s">
        <v>435</v>
      </c>
      <c r="E36" s="40" t="s">
        <v>436</v>
      </c>
      <c r="F36" s="21" t="s">
        <v>296</v>
      </c>
      <c r="G36" s="21" t="s">
        <v>437</v>
      </c>
      <c r="H36" s="22" t="s">
        <v>1</v>
      </c>
      <c r="I36" s="22" t="s">
        <v>438</v>
      </c>
      <c r="J36" s="107"/>
    </row>
    <row r="37" spans="1:11">
      <c r="B37" s="7" t="s">
        <v>401</v>
      </c>
      <c r="C37" s="66">
        <v>1500</v>
      </c>
      <c r="D37" s="40" t="s">
        <v>402</v>
      </c>
      <c r="E37" s="40" t="s">
        <v>403</v>
      </c>
      <c r="F37" s="21" t="s">
        <v>296</v>
      </c>
      <c r="G37" s="21" t="s">
        <v>281</v>
      </c>
      <c r="H37" s="22" t="s">
        <v>2</v>
      </c>
      <c r="I37" s="22" t="s">
        <v>404</v>
      </c>
      <c r="J37" s="107"/>
    </row>
    <row r="38" spans="1:11">
      <c r="B38" s="7" t="s">
        <v>396</v>
      </c>
      <c r="C38" s="66">
        <v>8100</v>
      </c>
      <c r="D38" s="40" t="s">
        <v>397</v>
      </c>
      <c r="E38" s="40" t="s">
        <v>398</v>
      </c>
      <c r="F38" s="21" t="s">
        <v>296</v>
      </c>
      <c r="G38" s="21" t="s">
        <v>399</v>
      </c>
      <c r="H38" s="22" t="s">
        <v>1</v>
      </c>
      <c r="I38" s="22" t="s">
        <v>400</v>
      </c>
      <c r="J38" s="107"/>
      <c r="K38" s="244"/>
    </row>
    <row r="39" spans="1:11">
      <c r="B39" s="7" t="s">
        <v>356</v>
      </c>
      <c r="C39" s="66">
        <v>4700</v>
      </c>
      <c r="D39" s="40" t="s">
        <v>357</v>
      </c>
      <c r="E39" s="40" t="s">
        <v>358</v>
      </c>
      <c r="F39" s="21" t="s">
        <v>296</v>
      </c>
      <c r="G39" s="21" t="s">
        <v>355</v>
      </c>
      <c r="H39" s="22" t="s">
        <v>2</v>
      </c>
      <c r="I39" s="22" t="s">
        <v>433</v>
      </c>
      <c r="J39" s="107"/>
      <c r="K39" s="244"/>
    </row>
    <row r="40" spans="1:11">
      <c r="B40" s="7" t="s">
        <v>294</v>
      </c>
      <c r="C40" s="66">
        <v>8500</v>
      </c>
      <c r="D40" s="40" t="s">
        <v>80</v>
      </c>
      <c r="E40" s="32" t="s">
        <v>295</v>
      </c>
      <c r="F40" s="21" t="s">
        <v>296</v>
      </c>
      <c r="G40" s="21" t="s">
        <v>297</v>
      </c>
      <c r="H40" s="22" t="s">
        <v>1</v>
      </c>
      <c r="I40" s="22" t="s">
        <v>298</v>
      </c>
      <c r="J40" s="107"/>
    </row>
    <row r="41" spans="1:11">
      <c r="B41" s="7" t="s">
        <v>283</v>
      </c>
      <c r="C41" s="66">
        <v>1700</v>
      </c>
      <c r="D41" s="40" t="s">
        <v>279</v>
      </c>
      <c r="E41" s="32" t="s">
        <v>280</v>
      </c>
      <c r="F41" s="21" t="s">
        <v>52</v>
      </c>
      <c r="G41" s="21" t="s">
        <v>281</v>
      </c>
      <c r="H41" s="22" t="s">
        <v>2</v>
      </c>
      <c r="I41" s="22" t="s">
        <v>282</v>
      </c>
      <c r="J41" s="107"/>
    </row>
    <row r="42" spans="1:11">
      <c r="A42" s="6"/>
      <c r="B42" s="7" t="s">
        <v>240</v>
      </c>
      <c r="C42" s="66">
        <f>7750+1750</f>
        <v>9500</v>
      </c>
      <c r="D42" s="40" t="s">
        <v>81</v>
      </c>
      <c r="E42" s="32" t="s">
        <v>241</v>
      </c>
      <c r="F42" s="21" t="s">
        <v>52</v>
      </c>
      <c r="G42" s="21" t="s">
        <v>242</v>
      </c>
      <c r="H42" s="22" t="s">
        <v>1</v>
      </c>
      <c r="I42" s="22" t="s">
        <v>235</v>
      </c>
      <c r="J42" s="107"/>
      <c r="K42" s="35"/>
    </row>
    <row r="43" spans="1:11">
      <c r="A43" s="6"/>
      <c r="B43" s="7" t="s">
        <v>236</v>
      </c>
      <c r="C43" s="66">
        <v>2550</v>
      </c>
      <c r="D43" s="40" t="s">
        <v>219</v>
      </c>
      <c r="E43" s="32" t="s">
        <v>238</v>
      </c>
      <c r="F43" s="21" t="s">
        <v>52</v>
      </c>
      <c r="G43" s="21" t="s">
        <v>239</v>
      </c>
      <c r="H43" s="22" t="s">
        <v>2</v>
      </c>
      <c r="I43" s="22" t="s">
        <v>234</v>
      </c>
      <c r="J43" s="107"/>
      <c r="K43" s="243"/>
    </row>
    <row r="44" spans="1:11">
      <c r="A44" s="6"/>
      <c r="B44" s="7" t="s">
        <v>244</v>
      </c>
      <c r="C44" s="66">
        <v>2200</v>
      </c>
      <c r="D44" s="40" t="s">
        <v>243</v>
      </c>
      <c r="E44" s="32" t="s">
        <v>241</v>
      </c>
      <c r="F44" s="21" t="s">
        <v>52</v>
      </c>
      <c r="G44" s="33" t="s">
        <v>200</v>
      </c>
      <c r="H44" s="22" t="s">
        <v>2</v>
      </c>
      <c r="I44" s="22" t="s">
        <v>233</v>
      </c>
      <c r="J44" s="107"/>
      <c r="K44" s="35"/>
    </row>
    <row r="45" spans="1:11">
      <c r="B45" s="7" t="s">
        <v>208</v>
      </c>
      <c r="C45" s="66">
        <v>2500</v>
      </c>
      <c r="D45" s="40" t="s">
        <v>354</v>
      </c>
      <c r="E45" s="32" t="s">
        <v>206</v>
      </c>
      <c r="F45" s="21" t="s">
        <v>52</v>
      </c>
      <c r="G45" s="26" t="s">
        <v>186</v>
      </c>
      <c r="H45" s="22" t="s">
        <v>2</v>
      </c>
      <c r="I45" s="22" t="s">
        <v>209</v>
      </c>
      <c r="J45" s="107"/>
      <c r="K45" s="35"/>
    </row>
    <row r="46" spans="1:11">
      <c r="B46" s="7" t="s">
        <v>204</v>
      </c>
      <c r="C46" s="66">
        <v>10500</v>
      </c>
      <c r="D46" s="40" t="s">
        <v>205</v>
      </c>
      <c r="E46" s="32" t="s">
        <v>206</v>
      </c>
      <c r="F46" s="21" t="s">
        <v>52</v>
      </c>
      <c r="G46" s="26" t="s">
        <v>54</v>
      </c>
      <c r="H46" s="22" t="s">
        <v>1</v>
      </c>
      <c r="I46" s="22" t="s">
        <v>207</v>
      </c>
      <c r="J46" s="107"/>
      <c r="K46" s="35"/>
    </row>
    <row r="47" spans="1:11" ht="13.5" customHeight="1">
      <c r="B47" s="19" t="s">
        <v>237</v>
      </c>
      <c r="C47" s="150">
        <v>835</v>
      </c>
      <c r="D47" s="32" t="s">
        <v>179</v>
      </c>
      <c r="E47" s="151" t="s">
        <v>173</v>
      </c>
      <c r="F47" s="22" t="s">
        <v>52</v>
      </c>
      <c r="G47" s="34" t="s">
        <v>54</v>
      </c>
      <c r="H47" s="22" t="s">
        <v>1</v>
      </c>
      <c r="I47" s="22" t="s">
        <v>174</v>
      </c>
      <c r="J47" s="107"/>
      <c r="K47" s="36"/>
    </row>
    <row r="48" spans="1:11">
      <c r="B48" s="7" t="s">
        <v>198</v>
      </c>
      <c r="C48" s="66">
        <v>1650</v>
      </c>
      <c r="D48" s="31" t="s">
        <v>180</v>
      </c>
      <c r="E48" s="31" t="s">
        <v>85</v>
      </c>
      <c r="F48" s="21" t="s">
        <v>52</v>
      </c>
      <c r="G48" s="21" t="s">
        <v>88</v>
      </c>
      <c r="H48" s="21" t="s">
        <v>2</v>
      </c>
      <c r="I48" s="22" t="s">
        <v>66</v>
      </c>
      <c r="J48" s="107"/>
      <c r="K48" s="36"/>
    </row>
    <row r="49" spans="2:11">
      <c r="B49" s="7" t="s">
        <v>199</v>
      </c>
      <c r="C49" s="66">
        <v>3020</v>
      </c>
      <c r="D49" s="31" t="s">
        <v>181</v>
      </c>
      <c r="E49" s="31" t="s">
        <v>86</v>
      </c>
      <c r="F49" s="21" t="s">
        <v>52</v>
      </c>
      <c r="G49" s="21" t="s">
        <v>53</v>
      </c>
      <c r="H49" s="21" t="s">
        <v>2</v>
      </c>
      <c r="I49" s="22" t="s">
        <v>65</v>
      </c>
      <c r="J49" s="107"/>
    </row>
    <row r="50" spans="2:11">
      <c r="B50" s="7"/>
      <c r="C50" s="66"/>
      <c r="D50" s="31"/>
      <c r="E50" s="30"/>
      <c r="F50" s="12"/>
      <c r="G50" s="26"/>
      <c r="H50" s="27"/>
      <c r="I50" s="22"/>
      <c r="J50" s="107"/>
    </row>
    <row r="51" spans="2:11">
      <c r="B51" s="42" t="s">
        <v>67</v>
      </c>
      <c r="C51" s="21"/>
      <c r="D51" s="21"/>
      <c r="I51" s="22"/>
      <c r="J51" s="107"/>
    </row>
    <row r="52" spans="2:11" ht="12.75" thickBot="1">
      <c r="B52" s="19" t="s">
        <v>119</v>
      </c>
      <c r="C52" s="22">
        <v>250</v>
      </c>
      <c r="D52" s="32" t="s">
        <v>178</v>
      </c>
      <c r="E52" s="32" t="s">
        <v>84</v>
      </c>
      <c r="F52" s="21" t="s">
        <v>52</v>
      </c>
      <c r="G52" s="22" t="s">
        <v>87</v>
      </c>
      <c r="H52" s="22" t="s">
        <v>2</v>
      </c>
      <c r="I52" s="22" t="s">
        <v>78</v>
      </c>
      <c r="J52" s="107">
        <v>0.86</v>
      </c>
    </row>
    <row r="53" spans="2:11">
      <c r="B53" s="13"/>
      <c r="C53" s="48"/>
      <c r="D53" s="13"/>
      <c r="E53" s="13"/>
      <c r="F53" s="13"/>
      <c r="G53" s="13"/>
      <c r="H53" s="13"/>
      <c r="I53" s="13"/>
      <c r="J53" s="13"/>
    </row>
    <row r="54" spans="2:11">
      <c r="B54" s="15"/>
      <c r="C54" s="49"/>
      <c r="D54" s="15"/>
      <c r="E54" s="15"/>
      <c r="F54" s="15" t="s">
        <v>193</v>
      </c>
      <c r="G54" s="15"/>
      <c r="H54" s="15"/>
      <c r="I54" s="15"/>
      <c r="J54" s="15"/>
    </row>
    <row r="55" spans="2:11">
      <c r="B55" s="15"/>
      <c r="C55" s="49"/>
      <c r="D55" s="15"/>
      <c r="E55" s="15"/>
      <c r="F55" s="15" t="s">
        <v>194</v>
      </c>
      <c r="G55" s="15"/>
      <c r="H55" s="15"/>
      <c r="I55" s="15"/>
      <c r="J55" s="15"/>
    </row>
    <row r="56" spans="2:11">
      <c r="B56" s="14" t="s">
        <v>55</v>
      </c>
      <c r="C56" s="49"/>
      <c r="D56" s="15"/>
      <c r="E56" s="15"/>
      <c r="F56" s="15" t="s">
        <v>195</v>
      </c>
      <c r="G56" s="15"/>
      <c r="H56" s="15"/>
      <c r="I56" s="15"/>
      <c r="J56" s="15"/>
    </row>
    <row r="57" spans="2:11">
      <c r="B57" s="15" t="s">
        <v>190</v>
      </c>
      <c r="C57" s="15"/>
      <c r="D57" s="15"/>
      <c r="E57" s="15"/>
      <c r="F57" s="15"/>
      <c r="G57" s="15"/>
      <c r="H57" s="15"/>
      <c r="I57" s="119"/>
      <c r="K57" s="35"/>
    </row>
    <row r="58" spans="2:11">
      <c r="B58" s="133" t="s">
        <v>191</v>
      </c>
      <c r="C58" s="15"/>
      <c r="D58" s="15"/>
      <c r="E58" s="15"/>
      <c r="F58" s="15" t="s">
        <v>395</v>
      </c>
      <c r="G58" s="15"/>
      <c r="H58" s="15"/>
      <c r="I58" s="119"/>
      <c r="K58" s="35"/>
    </row>
    <row r="59" spans="2:11">
      <c r="B59" s="17" t="s">
        <v>192</v>
      </c>
      <c r="C59" s="15"/>
      <c r="D59" s="16"/>
      <c r="E59" s="16"/>
      <c r="F59" s="16"/>
      <c r="G59" s="16"/>
      <c r="H59" s="16"/>
      <c r="I59" s="119"/>
      <c r="K59" s="35"/>
    </row>
    <row r="60" spans="2:11">
      <c r="C60" s="49"/>
      <c r="D60" s="15"/>
      <c r="E60" s="15"/>
      <c r="F60" s="118" t="s">
        <v>310</v>
      </c>
      <c r="G60" s="16"/>
      <c r="H60" s="16"/>
      <c r="I60" s="16"/>
      <c r="J60" s="16"/>
    </row>
    <row r="61" spans="2:11" ht="12.75" thickBot="1">
      <c r="B61" s="18"/>
      <c r="C61" s="50"/>
      <c r="D61" s="18"/>
      <c r="E61" s="18"/>
      <c r="F61" s="18"/>
      <c r="G61" s="18"/>
      <c r="H61" s="18"/>
      <c r="I61" s="18"/>
      <c r="J61" s="18"/>
    </row>
    <row r="62" spans="2:11">
      <c r="B62" s="19"/>
      <c r="C62" s="22"/>
      <c r="D62" s="19"/>
      <c r="E62" s="19"/>
      <c r="F62" s="19"/>
      <c r="G62" s="19"/>
      <c r="H62" s="19"/>
      <c r="I62" s="19"/>
      <c r="J62" s="19"/>
    </row>
    <row r="63" spans="2:11">
      <c r="H63" s="35"/>
    </row>
    <row r="64" spans="2:11">
      <c r="H64" s="35"/>
    </row>
  </sheetData>
  <mergeCells count="3">
    <mergeCell ref="B6:I6"/>
    <mergeCell ref="B7:I7"/>
    <mergeCell ref="B8:I8"/>
  </mergeCells>
  <hyperlinks>
    <hyperlink ref="B58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3"/>
  <sheetViews>
    <sheetView zoomScaleNormal="100" workbookViewId="0">
      <selection activeCell="D226" sqref="D226"/>
    </sheetView>
  </sheetViews>
  <sheetFormatPr baseColWidth="10" defaultColWidth="9.140625" defaultRowHeight="11.25"/>
  <cols>
    <col min="1" max="1" width="5.140625" style="160" customWidth="1"/>
    <col min="2" max="2" width="46.42578125" style="162" bestFit="1" customWidth="1"/>
    <col min="3" max="3" width="18.85546875" style="162" customWidth="1"/>
    <col min="4" max="4" width="22.28515625" style="162" customWidth="1"/>
    <col min="5" max="5" width="24.42578125" style="192" customWidth="1"/>
    <col min="6" max="6" width="26.7109375" style="162" customWidth="1"/>
    <col min="7" max="7" width="9.5703125" style="160" customWidth="1"/>
    <col min="8" max="9" width="9.140625" style="160"/>
    <col min="10" max="10" width="16.28515625" style="160" customWidth="1"/>
    <col min="11" max="11" width="29.85546875" style="160" customWidth="1"/>
    <col min="12" max="16384" width="9.140625" style="160"/>
  </cols>
  <sheetData>
    <row r="2" spans="1:11">
      <c r="B2" s="161" t="s">
        <v>3</v>
      </c>
      <c r="D2" s="163"/>
      <c r="E2" s="163"/>
      <c r="F2" s="164"/>
      <c r="G2" s="165"/>
    </row>
    <row r="3" spans="1:11">
      <c r="B3" s="166"/>
      <c r="C3" s="167"/>
      <c r="D3" s="163"/>
      <c r="E3" s="163"/>
      <c r="F3" s="164"/>
    </row>
    <row r="4" spans="1:11">
      <c r="B4" s="161" t="s">
        <v>45</v>
      </c>
      <c r="C4" s="167"/>
      <c r="D4" s="4" t="s">
        <v>440</v>
      </c>
      <c r="E4" s="168"/>
      <c r="F4" s="167"/>
    </row>
    <row r="5" spans="1:11">
      <c r="B5" s="4"/>
      <c r="C5" s="4"/>
      <c r="D5" s="169"/>
      <c r="E5" s="169"/>
      <c r="F5" s="4"/>
      <c r="G5" s="170"/>
    </row>
    <row r="6" spans="1:11">
      <c r="B6" s="171" t="s">
        <v>447</v>
      </c>
      <c r="C6" s="165"/>
      <c r="E6" s="172"/>
      <c r="F6" s="170"/>
      <c r="G6" s="170"/>
    </row>
    <row r="7" spans="1:11">
      <c r="A7" s="4"/>
      <c r="B7" s="4"/>
      <c r="C7" s="4"/>
      <c r="D7" s="4"/>
      <c r="E7" s="173"/>
      <c r="F7" s="4"/>
      <c r="G7" s="174"/>
    </row>
    <row r="8" spans="1:11">
      <c r="A8" s="4"/>
      <c r="B8" s="4"/>
      <c r="C8" s="167"/>
      <c r="D8" s="169"/>
      <c r="E8" s="175"/>
      <c r="F8" s="4"/>
      <c r="G8" s="174"/>
    </row>
    <row r="9" spans="1:11">
      <c r="A9" s="4"/>
      <c r="B9" s="176" t="s">
        <v>4</v>
      </c>
      <c r="C9" s="177"/>
      <c r="D9" s="178"/>
      <c r="E9" s="173"/>
      <c r="F9" s="179"/>
      <c r="G9" s="174"/>
    </row>
    <row r="10" spans="1:11">
      <c r="A10" s="4"/>
      <c r="B10" s="67" t="s">
        <v>409</v>
      </c>
      <c r="C10" s="180"/>
      <c r="D10" s="70">
        <v>199418578986.21985</v>
      </c>
      <c r="E10" s="181"/>
      <c r="F10" s="4"/>
    </row>
    <row r="11" spans="1:11">
      <c r="A11" s="4"/>
      <c r="B11" s="72" t="s">
        <v>410</v>
      </c>
      <c r="C11" s="182"/>
      <c r="D11" s="103">
        <v>136884</v>
      </c>
      <c r="E11" s="181"/>
      <c r="F11" s="4"/>
      <c r="G11" s="174"/>
    </row>
    <row r="12" spans="1:11">
      <c r="A12" s="4"/>
      <c r="B12" s="72" t="s">
        <v>5</v>
      </c>
      <c r="C12" s="182"/>
      <c r="D12" s="70">
        <v>1456843.5973979416</v>
      </c>
      <c r="E12" s="173"/>
      <c r="F12" s="183"/>
      <c r="K12" s="184"/>
    </row>
    <row r="13" spans="1:11">
      <c r="A13" s="4"/>
      <c r="B13" s="72" t="s">
        <v>411</v>
      </c>
      <c r="C13" s="182"/>
      <c r="D13" s="104">
        <v>0.53155872711880281</v>
      </c>
      <c r="E13" s="173"/>
      <c r="F13" s="4"/>
      <c r="K13" s="184"/>
    </row>
    <row r="14" spans="1:11">
      <c r="A14" s="4"/>
      <c r="B14" s="72" t="s">
        <v>412</v>
      </c>
      <c r="C14" s="182"/>
      <c r="D14" s="104">
        <v>0.59321960976925003</v>
      </c>
      <c r="E14" s="173"/>
      <c r="F14" s="4"/>
    </row>
    <row r="15" spans="1:11">
      <c r="A15" s="4"/>
      <c r="B15" s="72" t="s">
        <v>413</v>
      </c>
      <c r="C15" s="182"/>
      <c r="D15" s="105">
        <v>43.826858658787167</v>
      </c>
      <c r="E15" s="173"/>
      <c r="F15" s="4"/>
    </row>
    <row r="16" spans="1:11">
      <c r="A16" s="4"/>
      <c r="B16" s="72" t="s">
        <v>414</v>
      </c>
      <c r="C16" s="182"/>
      <c r="D16" s="104">
        <v>3.1300677495390131E-2</v>
      </c>
      <c r="E16" s="173"/>
      <c r="F16" s="4"/>
    </row>
    <row r="17" spans="1:12">
      <c r="A17" s="4"/>
      <c r="B17" s="72" t="s">
        <v>415</v>
      </c>
      <c r="C17" s="182"/>
      <c r="D17" s="105">
        <v>257.21786977297728</v>
      </c>
      <c r="E17" s="173"/>
      <c r="F17" s="4"/>
      <c r="K17" s="185"/>
    </row>
    <row r="18" spans="1:12">
      <c r="A18" s="4"/>
      <c r="B18" s="72" t="s">
        <v>416</v>
      </c>
      <c r="C18" s="182"/>
      <c r="D18" s="105">
        <v>45.706252470923502</v>
      </c>
      <c r="E18" s="173"/>
      <c r="F18" s="4"/>
    </row>
    <row r="19" spans="1:12">
      <c r="A19" s="4"/>
      <c r="B19" s="72" t="s">
        <v>89</v>
      </c>
      <c r="C19" s="182"/>
      <c r="D19" s="104">
        <v>0</v>
      </c>
      <c r="E19" s="173"/>
      <c r="F19" s="58"/>
    </row>
    <row r="20" spans="1:12">
      <c r="A20" s="4"/>
      <c r="B20" s="72" t="s">
        <v>325</v>
      </c>
      <c r="C20" s="182"/>
      <c r="D20" s="70">
        <v>253026839025.95197</v>
      </c>
      <c r="E20" s="186"/>
      <c r="F20" s="108"/>
      <c r="L20" s="184"/>
    </row>
    <row r="21" spans="1:12">
      <c r="A21" s="4"/>
      <c r="B21" s="72" t="s">
        <v>350</v>
      </c>
      <c r="C21" s="182"/>
      <c r="D21" s="70">
        <v>242915441954.94998</v>
      </c>
      <c r="E21" s="186"/>
      <c r="F21" s="4"/>
    </row>
    <row r="22" spans="1:12">
      <c r="A22" s="4"/>
      <c r="B22" s="72" t="s">
        <v>359</v>
      </c>
      <c r="C22" s="182"/>
      <c r="D22" s="70">
        <v>13094121817.620001</v>
      </c>
      <c r="E22" s="186"/>
      <c r="F22" s="4"/>
    </row>
    <row r="23" spans="1:12">
      <c r="A23" s="4"/>
      <c r="B23" s="72" t="s">
        <v>349</v>
      </c>
      <c r="C23" s="182"/>
      <c r="D23" s="104">
        <f>D22/D20</f>
        <v>5.1749932410438834E-2</v>
      </c>
      <c r="E23" s="187"/>
      <c r="F23" s="4"/>
      <c r="K23" s="188"/>
    </row>
    <row r="24" spans="1:12">
      <c r="A24" s="4"/>
      <c r="B24" s="72" t="s">
        <v>305</v>
      </c>
      <c r="C24" s="182"/>
      <c r="D24" s="104">
        <f>D20/D21</f>
        <v>1.0416251720748044</v>
      </c>
      <c r="E24" s="187"/>
      <c r="F24" s="4"/>
    </row>
    <row r="25" spans="1:12">
      <c r="A25" s="4"/>
      <c r="B25" s="189" t="s">
        <v>90</v>
      </c>
      <c r="C25" s="190"/>
      <c r="D25" s="135">
        <v>1.016</v>
      </c>
      <c r="E25" s="191"/>
      <c r="F25" s="4"/>
    </row>
    <row r="27" spans="1:12">
      <c r="K27" s="185"/>
      <c r="L27" s="193"/>
    </row>
    <row r="28" spans="1:12">
      <c r="A28" s="4"/>
      <c r="B28" s="194" t="s">
        <v>6</v>
      </c>
      <c r="C28" s="153" t="s">
        <v>7</v>
      </c>
      <c r="D28" s="111" t="s">
        <v>8</v>
      </c>
      <c r="E28" s="110" t="s">
        <v>9</v>
      </c>
      <c r="F28" s="112" t="s">
        <v>10</v>
      </c>
      <c r="K28" s="185"/>
    </row>
    <row r="29" spans="1:12">
      <c r="A29" s="4"/>
      <c r="B29" s="155" t="s">
        <v>188</v>
      </c>
      <c r="C29" s="195"/>
      <c r="D29" s="196"/>
      <c r="E29" s="197"/>
      <c r="F29" s="141"/>
      <c r="K29" s="198"/>
    </row>
    <row r="30" spans="1:12">
      <c r="A30" s="4"/>
      <c r="B30" s="155" t="s">
        <v>182</v>
      </c>
      <c r="C30" s="73">
        <v>351</v>
      </c>
      <c r="D30" s="92">
        <v>2.5642149557289383E-3</v>
      </c>
      <c r="E30" s="70">
        <v>624544706.67999995</v>
      </c>
      <c r="F30" s="93">
        <v>3.1318280867057881E-3</v>
      </c>
      <c r="K30" s="185"/>
    </row>
    <row r="31" spans="1:12">
      <c r="A31" s="4"/>
      <c r="B31" s="155" t="s">
        <v>34</v>
      </c>
      <c r="C31" s="73">
        <v>4</v>
      </c>
      <c r="D31" s="92">
        <v>2.9221822857309838E-5</v>
      </c>
      <c r="E31" s="70">
        <v>7016610.21</v>
      </c>
      <c r="F31" s="93">
        <v>3.5185338525979868E-5</v>
      </c>
      <c r="K31" s="185"/>
    </row>
    <row r="32" spans="1:12">
      <c r="A32" s="4"/>
      <c r="B32" s="155" t="s">
        <v>35</v>
      </c>
      <c r="C32" s="73">
        <v>0</v>
      </c>
      <c r="D32" s="92">
        <v>0</v>
      </c>
      <c r="E32" s="70">
        <v>0</v>
      </c>
      <c r="F32" s="93">
        <v>0</v>
      </c>
      <c r="K32" s="185"/>
    </row>
    <row r="33" spans="1:11">
      <c r="A33" s="4"/>
      <c r="B33" s="155" t="s">
        <v>36</v>
      </c>
      <c r="C33" s="94">
        <v>0</v>
      </c>
      <c r="D33" s="95">
        <v>0</v>
      </c>
      <c r="E33" s="70">
        <v>0</v>
      </c>
      <c r="F33" s="93">
        <v>0</v>
      </c>
      <c r="K33" s="185"/>
    </row>
    <row r="34" spans="1:11">
      <c r="A34" s="4"/>
      <c r="B34" s="159" t="s">
        <v>11</v>
      </c>
      <c r="C34" s="81">
        <v>355</v>
      </c>
      <c r="D34" s="96">
        <v>2.5934367785862482E-3</v>
      </c>
      <c r="E34" s="97">
        <v>631561316.88999999</v>
      </c>
      <c r="F34" s="98">
        <v>3.167013425231768E-3</v>
      </c>
      <c r="K34" s="185"/>
    </row>
    <row r="35" spans="1:11">
      <c r="A35" s="4"/>
      <c r="B35" s="4" t="s">
        <v>91</v>
      </c>
      <c r="C35" s="43"/>
      <c r="D35" s="44"/>
      <c r="E35" s="45"/>
      <c r="F35" s="46"/>
      <c r="K35" s="185"/>
    </row>
    <row r="36" spans="1:11">
      <c r="A36" s="4"/>
      <c r="B36" s="182"/>
      <c r="C36" s="199"/>
      <c r="D36" s="93"/>
      <c r="E36" s="200"/>
      <c r="F36" s="74"/>
      <c r="K36" s="185"/>
    </row>
    <row r="37" spans="1:11">
      <c r="A37" s="4"/>
      <c r="B37" s="152" t="s">
        <v>12</v>
      </c>
      <c r="C37" s="153" t="s">
        <v>7</v>
      </c>
      <c r="D37" s="111" t="s">
        <v>8</v>
      </c>
      <c r="E37" s="153" t="s">
        <v>9</v>
      </c>
      <c r="F37" s="154" t="s">
        <v>10</v>
      </c>
      <c r="K37" s="185"/>
    </row>
    <row r="38" spans="1:11">
      <c r="A38" s="4"/>
      <c r="B38" s="155" t="s">
        <v>37</v>
      </c>
      <c r="C38" s="156">
        <v>312</v>
      </c>
      <c r="D38" s="93">
        <v>2.2793021828701673E-3</v>
      </c>
      <c r="E38" s="70">
        <v>532091830.27999997</v>
      </c>
      <c r="F38" s="75">
        <v>2.6682159354709293E-3</v>
      </c>
      <c r="K38" s="198"/>
    </row>
    <row r="39" spans="1:11">
      <c r="A39" s="4"/>
      <c r="B39" s="155" t="s">
        <v>38</v>
      </c>
      <c r="C39" s="156">
        <v>3</v>
      </c>
      <c r="D39" s="93">
        <v>2.1916367142982379E-5</v>
      </c>
      <c r="E39" s="70">
        <v>5350357</v>
      </c>
      <c r="F39" s="75">
        <v>2.6829781995235852E-5</v>
      </c>
    </row>
    <row r="40" spans="1:11">
      <c r="A40" s="4"/>
      <c r="B40" s="155" t="s">
        <v>39</v>
      </c>
      <c r="C40" s="156">
        <v>0</v>
      </c>
      <c r="D40" s="93">
        <v>0</v>
      </c>
      <c r="E40" s="70">
        <v>0</v>
      </c>
      <c r="F40" s="75">
        <v>0</v>
      </c>
    </row>
    <row r="41" spans="1:11">
      <c r="A41" s="4"/>
      <c r="B41" s="157" t="s">
        <v>40</v>
      </c>
      <c r="C41" s="158">
        <v>0</v>
      </c>
      <c r="D41" s="95">
        <v>0</v>
      </c>
      <c r="E41" s="78">
        <v>0</v>
      </c>
      <c r="F41" s="79">
        <v>0</v>
      </c>
    </row>
    <row r="42" spans="1:11">
      <c r="A42" s="4"/>
      <c r="B42" s="155" t="s">
        <v>41</v>
      </c>
      <c r="C42" s="156">
        <v>39</v>
      </c>
      <c r="D42" s="93">
        <v>2.8491277285877092E-4</v>
      </c>
      <c r="E42" s="70">
        <v>92452876.400000006</v>
      </c>
      <c r="F42" s="75">
        <v>4.6361215123485886E-4</v>
      </c>
    </row>
    <row r="43" spans="1:11">
      <c r="A43" s="4"/>
      <c r="B43" s="155" t="s">
        <v>42</v>
      </c>
      <c r="C43" s="156">
        <v>1</v>
      </c>
      <c r="D43" s="93">
        <v>7.3054557143274594E-6</v>
      </c>
      <c r="E43" s="70">
        <v>1666253.21</v>
      </c>
      <c r="F43" s="75">
        <v>8.3555565307440123E-6</v>
      </c>
    </row>
    <row r="44" spans="1:11">
      <c r="A44" s="4"/>
      <c r="B44" s="155" t="s">
        <v>43</v>
      </c>
      <c r="C44" s="156">
        <v>0</v>
      </c>
      <c r="D44" s="93">
        <v>0</v>
      </c>
      <c r="E44" s="70">
        <v>0</v>
      </c>
      <c r="F44" s="75">
        <v>0</v>
      </c>
    </row>
    <row r="45" spans="1:11">
      <c r="A45" s="4"/>
      <c r="B45" s="157" t="s">
        <v>44</v>
      </c>
      <c r="C45" s="158">
        <v>0</v>
      </c>
      <c r="D45" s="95">
        <v>0</v>
      </c>
      <c r="E45" s="78">
        <v>0</v>
      </c>
      <c r="F45" s="95">
        <v>0</v>
      </c>
    </row>
    <row r="46" spans="1:11">
      <c r="A46" s="4"/>
      <c r="B46" s="159" t="s">
        <v>11</v>
      </c>
      <c r="C46" s="81">
        <v>355</v>
      </c>
      <c r="D46" s="96">
        <v>2.5934367785862482E-3</v>
      </c>
      <c r="E46" s="97">
        <v>631561316.88999999</v>
      </c>
      <c r="F46" s="98">
        <v>3.167013425231768E-3</v>
      </c>
    </row>
    <row r="47" spans="1:11">
      <c r="A47" s="4"/>
      <c r="B47" s="4" t="s">
        <v>91</v>
      </c>
      <c r="C47" s="4"/>
      <c r="D47" s="173"/>
      <c r="E47" s="173"/>
      <c r="F47" s="4"/>
    </row>
    <row r="49" spans="1:6">
      <c r="A49" s="4"/>
      <c r="B49" s="194" t="s">
        <v>13</v>
      </c>
      <c r="C49" s="153" t="s">
        <v>7</v>
      </c>
      <c r="D49" s="111" t="s">
        <v>8</v>
      </c>
      <c r="E49" s="153" t="s">
        <v>9</v>
      </c>
      <c r="F49" s="112" t="s">
        <v>10</v>
      </c>
    </row>
    <row r="50" spans="1:6">
      <c r="A50" s="4"/>
      <c r="B50" s="67" t="s">
        <v>100</v>
      </c>
      <c r="C50" s="156">
        <v>36848</v>
      </c>
      <c r="D50" s="93">
        <v>0.26919143216153824</v>
      </c>
      <c r="E50" s="70">
        <v>23919664781.629944</v>
      </c>
      <c r="F50" s="93">
        <v>0.11994702250527434</v>
      </c>
    </row>
    <row r="51" spans="1:6">
      <c r="A51" s="4"/>
      <c r="B51" s="72" t="s">
        <v>101</v>
      </c>
      <c r="C51" s="156">
        <v>9196</v>
      </c>
      <c r="D51" s="93">
        <v>6.7180970748955321E-2</v>
      </c>
      <c r="E51" s="70">
        <v>10576416612.029991</v>
      </c>
      <c r="F51" s="93">
        <v>5.303626505512727E-2</v>
      </c>
    </row>
    <row r="52" spans="1:6">
      <c r="A52" s="4"/>
      <c r="B52" s="72" t="s">
        <v>102</v>
      </c>
      <c r="C52" s="156">
        <v>9955</v>
      </c>
      <c r="D52" s="93">
        <v>7.2725811636129858E-2</v>
      </c>
      <c r="E52" s="70">
        <v>13057632917.94998</v>
      </c>
      <c r="F52" s="93">
        <v>6.5478517519936205E-2</v>
      </c>
    </row>
    <row r="53" spans="1:6">
      <c r="A53" s="4"/>
      <c r="B53" s="72" t="s">
        <v>103</v>
      </c>
      <c r="C53" s="156">
        <v>10631</v>
      </c>
      <c r="D53" s="93">
        <v>7.7664299699015227E-2</v>
      </c>
      <c r="E53" s="70">
        <v>15599410826.900013</v>
      </c>
      <c r="F53" s="93">
        <v>7.8224460861181622E-2</v>
      </c>
    </row>
    <row r="54" spans="1:6">
      <c r="A54" s="4"/>
      <c r="B54" s="72" t="s">
        <v>104</v>
      </c>
      <c r="C54" s="156">
        <v>11223</v>
      </c>
      <c r="D54" s="93">
        <v>8.1989129481897086E-2</v>
      </c>
      <c r="E54" s="70">
        <v>18113602757.760025</v>
      </c>
      <c r="F54" s="93">
        <v>9.0832072166213265E-2</v>
      </c>
    </row>
    <row r="55" spans="1:6">
      <c r="A55" s="4"/>
      <c r="B55" s="72" t="s">
        <v>105</v>
      </c>
      <c r="C55" s="156">
        <v>11250</v>
      </c>
      <c r="D55" s="93">
        <v>8.2186376786183929E-2</v>
      </c>
      <c r="E55" s="70">
        <v>19641561602.030037</v>
      </c>
      <c r="F55" s="93">
        <v>9.8494140826203044E-2</v>
      </c>
    </row>
    <row r="56" spans="1:6">
      <c r="A56" s="4"/>
      <c r="B56" s="72" t="s">
        <v>106</v>
      </c>
      <c r="C56" s="156">
        <v>11939</v>
      </c>
      <c r="D56" s="93">
        <v>8.7219835773355542E-2</v>
      </c>
      <c r="E56" s="70">
        <v>22594173601.689949</v>
      </c>
      <c r="F56" s="93">
        <v>0.11330024372127954</v>
      </c>
    </row>
    <row r="57" spans="1:6">
      <c r="A57" s="4"/>
      <c r="B57" s="72" t="s">
        <v>107</v>
      </c>
      <c r="C57" s="156">
        <v>9729</v>
      </c>
      <c r="D57" s="93">
        <v>7.1074778644691861E-2</v>
      </c>
      <c r="E57" s="70">
        <v>19310152172.669991</v>
      </c>
      <c r="F57" s="93">
        <v>9.6832262424276686E-2</v>
      </c>
    </row>
    <row r="58" spans="1:6">
      <c r="A58" s="4"/>
      <c r="B58" s="72" t="s">
        <v>108</v>
      </c>
      <c r="C58" s="156">
        <v>8498</v>
      </c>
      <c r="D58" s="93">
        <v>6.2081762660354756E-2</v>
      </c>
      <c r="E58" s="70">
        <v>17688855059.859993</v>
      </c>
      <c r="F58" s="93">
        <v>8.8702141745189741E-2</v>
      </c>
    </row>
    <row r="59" spans="1:6">
      <c r="A59" s="4"/>
      <c r="B59" s="72" t="s">
        <v>109</v>
      </c>
      <c r="C59" s="156">
        <v>9072</v>
      </c>
      <c r="D59" s="93">
        <v>6.627509424037871E-2</v>
      </c>
      <c r="E59" s="70">
        <v>19843745640.889996</v>
      </c>
      <c r="F59" s="93">
        <v>9.9508008440182635E-2</v>
      </c>
    </row>
    <row r="60" spans="1:6">
      <c r="A60" s="4"/>
      <c r="B60" s="72" t="s">
        <v>110</v>
      </c>
      <c r="C60" s="156">
        <v>4896</v>
      </c>
      <c r="D60" s="93">
        <v>3.5767511177347243E-2</v>
      </c>
      <c r="E60" s="70">
        <v>10928600561.910002</v>
      </c>
      <c r="F60" s="93">
        <v>5.4802318908636814E-2</v>
      </c>
    </row>
    <row r="61" spans="1:6">
      <c r="A61" s="4"/>
      <c r="B61" s="72" t="s">
        <v>111</v>
      </c>
      <c r="C61" s="156">
        <v>1921</v>
      </c>
      <c r="D61" s="93">
        <v>1.403378042722305E-2</v>
      </c>
      <c r="E61" s="70">
        <v>4234927925.3800011</v>
      </c>
      <c r="F61" s="93">
        <v>2.1236376003224058E-2</v>
      </c>
    </row>
    <row r="62" spans="1:6">
      <c r="A62" s="4"/>
      <c r="B62" s="72" t="s">
        <v>112</v>
      </c>
      <c r="C62" s="156">
        <v>869</v>
      </c>
      <c r="D62" s="93">
        <v>6.3484410157505621E-3</v>
      </c>
      <c r="E62" s="70">
        <v>1964933437.4900002</v>
      </c>
      <c r="F62" s="93">
        <v>9.8533118001296154E-3</v>
      </c>
    </row>
    <row r="63" spans="1:6">
      <c r="A63" s="4"/>
      <c r="B63" s="72" t="s">
        <v>92</v>
      </c>
      <c r="C63" s="94">
        <v>857</v>
      </c>
      <c r="D63" s="95">
        <v>6.2607755471786328E-3</v>
      </c>
      <c r="E63" s="78">
        <v>1944901088.03</v>
      </c>
      <c r="F63" s="79">
        <v>9.7528580231453534E-3</v>
      </c>
    </row>
    <row r="64" spans="1:6">
      <c r="A64" s="4"/>
      <c r="B64" s="80" t="s">
        <v>11</v>
      </c>
      <c r="C64" s="201">
        <v>136884</v>
      </c>
      <c r="D64" s="82">
        <v>1</v>
      </c>
      <c r="E64" s="83">
        <v>199418578986.21988</v>
      </c>
      <c r="F64" s="84">
        <v>1.0000000000000002</v>
      </c>
    </row>
    <row r="65" spans="1:6">
      <c r="A65" s="4"/>
      <c r="B65" s="4"/>
      <c r="C65" s="4"/>
      <c r="D65" s="173"/>
      <c r="E65" s="173"/>
      <c r="F65" s="4"/>
    </row>
    <row r="66" spans="1:6">
      <c r="A66" s="4"/>
      <c r="B66" s="4"/>
      <c r="C66" s="169"/>
      <c r="D66" s="4"/>
      <c r="E66" s="186"/>
      <c r="F66" s="173"/>
    </row>
    <row r="67" spans="1:6">
      <c r="A67" s="4"/>
      <c r="B67" s="194" t="s">
        <v>14</v>
      </c>
      <c r="C67" s="153" t="s">
        <v>7</v>
      </c>
      <c r="D67" s="111" t="s">
        <v>8</v>
      </c>
      <c r="E67" s="153" t="s">
        <v>9</v>
      </c>
      <c r="F67" s="111" t="s">
        <v>10</v>
      </c>
    </row>
    <row r="68" spans="1:6">
      <c r="A68" s="4"/>
      <c r="B68" s="67" t="s">
        <v>100</v>
      </c>
      <c r="C68" s="156">
        <v>20200</v>
      </c>
      <c r="D68" s="93">
        <v>0.14757020542941468</v>
      </c>
      <c r="E68" s="70">
        <v>11504241508.690012</v>
      </c>
      <c r="F68" s="93">
        <v>5.7688915281484177E-2</v>
      </c>
    </row>
    <row r="69" spans="1:6">
      <c r="A69" s="4"/>
      <c r="B69" s="72" t="s">
        <v>101</v>
      </c>
      <c r="C69" s="156">
        <v>6279</v>
      </c>
      <c r="D69" s="93">
        <v>4.5870956430262122E-2</v>
      </c>
      <c r="E69" s="70">
        <v>5791582976.5400009</v>
      </c>
      <c r="F69" s="93">
        <v>2.9042344028237216E-2</v>
      </c>
    </row>
    <row r="70" spans="1:6">
      <c r="A70" s="4"/>
      <c r="B70" s="72" t="s">
        <v>102</v>
      </c>
      <c r="C70" s="156">
        <v>7055</v>
      </c>
      <c r="D70" s="93">
        <v>5.1539990064580231E-2</v>
      </c>
      <c r="E70" s="70">
        <v>7551562776.9200134</v>
      </c>
      <c r="F70" s="93">
        <v>3.7867899848197342E-2</v>
      </c>
    </row>
    <row r="71" spans="1:6">
      <c r="A71" s="4"/>
      <c r="B71" s="72" t="s">
        <v>103</v>
      </c>
      <c r="C71" s="156">
        <v>7610</v>
      </c>
      <c r="D71" s="93">
        <v>5.5594517986031967E-2</v>
      </c>
      <c r="E71" s="70">
        <v>9379877835.400013</v>
      </c>
      <c r="F71" s="93">
        <v>4.703612814354758E-2</v>
      </c>
    </row>
    <row r="72" spans="1:6">
      <c r="A72" s="4"/>
      <c r="B72" s="72" t="s">
        <v>104</v>
      </c>
      <c r="C72" s="156">
        <v>8808</v>
      </c>
      <c r="D72" s="93">
        <v>6.4346453931796263E-2</v>
      </c>
      <c r="E72" s="70">
        <v>12126929453.13999</v>
      </c>
      <c r="F72" s="93">
        <v>6.0811432489336743E-2</v>
      </c>
    </row>
    <row r="73" spans="1:6">
      <c r="A73" s="4"/>
      <c r="B73" s="72" t="s">
        <v>105</v>
      </c>
      <c r="C73" s="156">
        <v>9558</v>
      </c>
      <c r="D73" s="93">
        <v>6.9825545717541862E-2</v>
      </c>
      <c r="E73" s="70">
        <v>14367680019.159981</v>
      </c>
      <c r="F73" s="93">
        <v>7.2047850767970795E-2</v>
      </c>
    </row>
    <row r="74" spans="1:6">
      <c r="A74" s="4"/>
      <c r="B74" s="72" t="s">
        <v>106</v>
      </c>
      <c r="C74" s="156">
        <v>21607</v>
      </c>
      <c r="D74" s="93">
        <v>0.15784898161947342</v>
      </c>
      <c r="E74" s="70">
        <v>35824858132.719994</v>
      </c>
      <c r="F74" s="93">
        <v>0.17964654203656474</v>
      </c>
    </row>
    <row r="75" spans="1:6">
      <c r="A75" s="4"/>
      <c r="B75" s="72" t="s">
        <v>107</v>
      </c>
      <c r="C75" s="156">
        <v>9139</v>
      </c>
      <c r="D75" s="93">
        <v>6.6764559773238655E-2</v>
      </c>
      <c r="E75" s="70">
        <v>15910970540.370012</v>
      </c>
      <c r="F75" s="93">
        <v>7.9786801316388212E-2</v>
      </c>
    </row>
    <row r="76" spans="1:6">
      <c r="A76" s="4"/>
      <c r="B76" s="72" t="s">
        <v>108</v>
      </c>
      <c r="C76" s="156">
        <v>17432</v>
      </c>
      <c r="D76" s="93">
        <v>0.12734870401215628</v>
      </c>
      <c r="E76" s="70">
        <v>30571457057.400028</v>
      </c>
      <c r="F76" s="93">
        <v>0.15330295307897329</v>
      </c>
    </row>
    <row r="77" spans="1:6">
      <c r="A77" s="4"/>
      <c r="B77" s="72" t="s">
        <v>109</v>
      </c>
      <c r="C77" s="156">
        <v>29196</v>
      </c>
      <c r="D77" s="93">
        <v>0.21329008503550451</v>
      </c>
      <c r="E77" s="70">
        <v>56389418685.880035</v>
      </c>
      <c r="F77" s="93">
        <v>0.28276913300929984</v>
      </c>
    </row>
    <row r="78" spans="1:6">
      <c r="A78" s="4"/>
      <c r="B78" s="72" t="s">
        <v>110</v>
      </c>
      <c r="C78" s="156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111</v>
      </c>
      <c r="C79" s="156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112</v>
      </c>
      <c r="C80" s="156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92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136884</v>
      </c>
      <c r="D82" s="82">
        <v>1</v>
      </c>
      <c r="E82" s="83">
        <v>199418578986.22009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94" t="s">
        <v>15</v>
      </c>
      <c r="C85" s="153" t="s">
        <v>7</v>
      </c>
      <c r="D85" s="111" t="s">
        <v>8</v>
      </c>
      <c r="E85" s="153" t="s">
        <v>9</v>
      </c>
      <c r="F85" s="112" t="s">
        <v>10</v>
      </c>
    </row>
    <row r="86" spans="1:6">
      <c r="A86" s="4"/>
      <c r="B86" s="202" t="s">
        <v>441</v>
      </c>
      <c r="C86" s="203">
        <v>590</v>
      </c>
      <c r="D86" s="92">
        <v>4.3102188714532015E-3</v>
      </c>
      <c r="E86" s="70">
        <v>881481715.81000006</v>
      </c>
      <c r="F86" s="141">
        <v>4.4202587356262204E-3</v>
      </c>
    </row>
    <row r="87" spans="1:6">
      <c r="A87" s="4"/>
      <c r="B87" s="155" t="s">
        <v>442</v>
      </c>
      <c r="C87" s="73">
        <v>18821</v>
      </c>
      <c r="D87" s="92">
        <v>0.13749598199935711</v>
      </c>
      <c r="E87" s="70">
        <v>19933876701.450043</v>
      </c>
      <c r="F87" s="93">
        <v>9.9959977665007999E-2</v>
      </c>
    </row>
    <row r="88" spans="1:6">
      <c r="A88" s="4"/>
      <c r="B88" s="155" t="s">
        <v>113</v>
      </c>
      <c r="C88" s="73">
        <v>8498</v>
      </c>
      <c r="D88" s="92">
        <v>6.2081762660354756E-2</v>
      </c>
      <c r="E88" s="70">
        <v>11596330330.209999</v>
      </c>
      <c r="F88" s="93">
        <v>5.8150701851162015E-2</v>
      </c>
    </row>
    <row r="89" spans="1:6">
      <c r="A89" s="4"/>
      <c r="B89" s="155" t="s">
        <v>114</v>
      </c>
      <c r="C89" s="73">
        <v>11523</v>
      </c>
      <c r="D89" s="92">
        <v>8.4180766196195314E-2</v>
      </c>
      <c r="E89" s="70">
        <v>14589913510.10001</v>
      </c>
      <c r="F89" s="93">
        <v>7.3162257921355917E-2</v>
      </c>
    </row>
    <row r="90" spans="1:6">
      <c r="A90" s="4"/>
      <c r="B90" s="155" t="s">
        <v>115</v>
      </c>
      <c r="C90" s="73">
        <v>12924</v>
      </c>
      <c r="D90" s="92">
        <v>9.4415709651968091E-2</v>
      </c>
      <c r="E90" s="70">
        <v>25910683172.290012</v>
      </c>
      <c r="F90" s="93">
        <v>0.12993113933522035</v>
      </c>
    </row>
    <row r="91" spans="1:6">
      <c r="A91" s="4"/>
      <c r="B91" s="155" t="s">
        <v>116</v>
      </c>
      <c r="C91" s="73">
        <v>2377</v>
      </c>
      <c r="D91" s="92">
        <v>1.736506823295637E-2</v>
      </c>
      <c r="E91" s="70">
        <v>4403521815.0300007</v>
      </c>
      <c r="F91" s="93">
        <v>2.2081803197155064E-2</v>
      </c>
    </row>
    <row r="92" spans="1:6">
      <c r="A92" s="4"/>
      <c r="B92" s="155" t="s">
        <v>117</v>
      </c>
      <c r="C92" s="73">
        <v>43</v>
      </c>
      <c r="D92" s="92">
        <v>3.1413459571608078E-4</v>
      </c>
      <c r="E92" s="70">
        <v>64277850.82</v>
      </c>
      <c r="F92" s="93">
        <v>3.2232629049293407E-4</v>
      </c>
    </row>
    <row r="93" spans="1:6">
      <c r="A93" s="4"/>
      <c r="B93" s="155" t="s">
        <v>443</v>
      </c>
      <c r="C93" s="73">
        <v>15047</v>
      </c>
      <c r="D93" s="92">
        <v>0.10992519213348528</v>
      </c>
      <c r="E93" s="70">
        <v>19912970597.520004</v>
      </c>
      <c r="F93" s="93">
        <v>9.9855142378164022E-2</v>
      </c>
    </row>
    <row r="94" spans="1:6">
      <c r="A94" s="4"/>
      <c r="B94" s="155" t="s">
        <v>326</v>
      </c>
      <c r="C94" s="73">
        <v>23091</v>
      </c>
      <c r="D94" s="92">
        <v>0.16869027789953536</v>
      </c>
      <c r="E94" s="70">
        <v>33528569214.12994</v>
      </c>
      <c r="F94" s="93">
        <v>0.16813162236226262</v>
      </c>
    </row>
    <row r="95" spans="1:6">
      <c r="A95" s="4"/>
      <c r="B95" s="155" t="s">
        <v>444</v>
      </c>
      <c r="C95" s="73">
        <v>13540</v>
      </c>
      <c r="D95" s="92">
        <v>9.89158703719938E-2</v>
      </c>
      <c r="E95" s="70">
        <v>16771486929.469986</v>
      </c>
      <c r="F95" s="93">
        <v>8.4101927787927078E-2</v>
      </c>
    </row>
    <row r="96" spans="1:6">
      <c r="A96" s="4"/>
      <c r="B96" s="155" t="s">
        <v>445</v>
      </c>
      <c r="C96" s="73">
        <v>1314</v>
      </c>
      <c r="D96" s="92">
        <v>9.5993688086262827E-3</v>
      </c>
      <c r="E96" s="70">
        <v>2232219794.4700007</v>
      </c>
      <c r="F96" s="93">
        <v>1.1193640060108267E-2</v>
      </c>
    </row>
    <row r="97" spans="1:6">
      <c r="A97" s="4"/>
      <c r="B97" s="155" t="s">
        <v>446</v>
      </c>
      <c r="C97" s="73">
        <v>29116</v>
      </c>
      <c r="D97" s="92">
        <v>0.21270564857835833</v>
      </c>
      <c r="E97" s="70">
        <v>49593247354.920029</v>
      </c>
      <c r="F97" s="93">
        <v>0.24868920241552481</v>
      </c>
    </row>
    <row r="98" spans="1:6">
      <c r="A98" s="4"/>
      <c r="B98" s="80" t="s">
        <v>11</v>
      </c>
      <c r="C98" s="113">
        <v>132358</v>
      </c>
      <c r="D98" s="114">
        <v>1</v>
      </c>
      <c r="E98" s="97">
        <v>199418578986.21857</v>
      </c>
      <c r="F98" s="115">
        <v>0.99999999999999978</v>
      </c>
    </row>
    <row r="99" spans="1:6">
      <c r="A99" s="4"/>
      <c r="B99" s="204"/>
      <c r="C99" s="4"/>
      <c r="D99" s="205"/>
      <c r="E99" s="206"/>
      <c r="F99" s="4"/>
    </row>
    <row r="100" spans="1:6">
      <c r="A100" s="4"/>
      <c r="B100" s="207"/>
      <c r="C100" s="169"/>
      <c r="D100" s="208"/>
      <c r="E100" s="209"/>
      <c r="F100" s="4"/>
    </row>
    <row r="101" spans="1:6">
      <c r="A101" s="4"/>
      <c r="B101" s="194" t="s">
        <v>16</v>
      </c>
      <c r="C101" s="153" t="s">
        <v>7</v>
      </c>
      <c r="D101" s="111" t="s">
        <v>8</v>
      </c>
      <c r="E101" s="153" t="s">
        <v>9</v>
      </c>
      <c r="F101" s="210" t="s">
        <v>10</v>
      </c>
    </row>
    <row r="102" spans="1:6">
      <c r="A102" s="4"/>
      <c r="B102" s="72" t="s">
        <v>17</v>
      </c>
      <c r="C102" s="195">
        <v>136884</v>
      </c>
      <c r="D102" s="141">
        <v>1</v>
      </c>
      <c r="E102" s="211">
        <v>199418578986.21857</v>
      </c>
      <c r="F102" s="71">
        <v>1</v>
      </c>
    </row>
    <row r="103" spans="1:6">
      <c r="A103" s="4"/>
      <c r="B103" s="72" t="s">
        <v>18</v>
      </c>
      <c r="C103" s="158"/>
      <c r="D103" s="95"/>
      <c r="E103" s="78"/>
      <c r="F103" s="79"/>
    </row>
    <row r="104" spans="1:6">
      <c r="A104" s="4"/>
      <c r="B104" s="80" t="s">
        <v>19</v>
      </c>
      <c r="C104" s="81">
        <v>136884</v>
      </c>
      <c r="D104" s="82">
        <v>1</v>
      </c>
      <c r="E104" s="83">
        <v>199418578986.21857</v>
      </c>
      <c r="F104" s="84">
        <v>1</v>
      </c>
    </row>
    <row r="105" spans="1:6">
      <c r="A105" s="4"/>
      <c r="B105" s="212"/>
      <c r="C105" s="213"/>
      <c r="D105" s="214"/>
      <c r="E105" s="215"/>
      <c r="F105" s="4"/>
    </row>
    <row r="106" spans="1:6">
      <c r="A106" s="4"/>
      <c r="B106" s="4"/>
      <c r="C106" s="4"/>
      <c r="D106" s="4"/>
      <c r="E106" s="173"/>
      <c r="F106" s="4"/>
    </row>
    <row r="107" spans="1:6">
      <c r="A107" s="4"/>
      <c r="B107" s="216" t="s">
        <v>20</v>
      </c>
      <c r="C107" s="153" t="s">
        <v>7</v>
      </c>
      <c r="D107" s="111" t="s">
        <v>8</v>
      </c>
      <c r="E107" s="153" t="s">
        <v>9</v>
      </c>
      <c r="F107" s="112" t="s">
        <v>10</v>
      </c>
    </row>
    <row r="108" spans="1:6">
      <c r="A108" s="4"/>
      <c r="B108" s="67" t="s">
        <v>131</v>
      </c>
      <c r="C108" s="203">
        <v>33611</v>
      </c>
      <c r="D108" s="74">
        <v>0.24554367201426025</v>
      </c>
      <c r="E108" s="197">
        <v>45277921212.930016</v>
      </c>
      <c r="F108" s="141">
        <v>0.2270496632916976</v>
      </c>
    </row>
    <row r="109" spans="1:6">
      <c r="A109" s="4"/>
      <c r="B109" s="72" t="s">
        <v>132</v>
      </c>
      <c r="C109" s="73">
        <v>75600</v>
      </c>
      <c r="D109" s="74">
        <v>0.55229245200315591</v>
      </c>
      <c r="E109" s="217">
        <v>111897595925.59984</v>
      </c>
      <c r="F109" s="93">
        <v>0.56111921213385108</v>
      </c>
    </row>
    <row r="110" spans="1:6">
      <c r="A110" s="4"/>
      <c r="B110" s="72" t="s">
        <v>133</v>
      </c>
      <c r="C110" s="73">
        <v>2263</v>
      </c>
      <c r="D110" s="74">
        <v>1.6532246281523041E-2</v>
      </c>
      <c r="E110" s="217">
        <v>2305374049.4500008</v>
      </c>
      <c r="F110" s="93">
        <v>1.1560477770776342E-2</v>
      </c>
    </row>
    <row r="111" spans="1:6">
      <c r="A111" s="4"/>
      <c r="B111" s="72" t="s">
        <v>134</v>
      </c>
      <c r="C111" s="73">
        <v>5814</v>
      </c>
      <c r="D111" s="74">
        <v>4.2473919523099854E-2</v>
      </c>
      <c r="E111" s="217">
        <v>8387401574.1200075</v>
      </c>
      <c r="F111" s="93">
        <v>4.205927861264918E-2</v>
      </c>
    </row>
    <row r="112" spans="1:6">
      <c r="A112" s="4"/>
      <c r="B112" s="72" t="s">
        <v>135</v>
      </c>
      <c r="C112" s="73">
        <v>19596</v>
      </c>
      <c r="D112" s="74">
        <v>0.14315771017796089</v>
      </c>
      <c r="E112" s="218">
        <v>31550286224.12001</v>
      </c>
      <c r="F112" s="93">
        <v>0.15821136819102591</v>
      </c>
    </row>
    <row r="113" spans="1:6">
      <c r="A113" s="4"/>
      <c r="B113" s="80" t="s">
        <v>11</v>
      </c>
      <c r="C113" s="219">
        <v>136884</v>
      </c>
      <c r="D113" s="114">
        <v>0.99999999999999989</v>
      </c>
      <c r="E113" s="97">
        <v>199418578986.21985</v>
      </c>
      <c r="F113" s="114">
        <v>1</v>
      </c>
    </row>
    <row r="114" spans="1:6">
      <c r="A114" s="4"/>
      <c r="B114" s="4"/>
      <c r="C114" s="4"/>
      <c r="D114" s="4"/>
      <c r="E114" s="173"/>
      <c r="F114" s="4"/>
    </row>
    <row r="115" spans="1:6">
      <c r="A115" s="4"/>
      <c r="B115" s="4"/>
      <c r="C115" s="4"/>
      <c r="D115" s="4"/>
      <c r="E115" s="173"/>
      <c r="F115" s="4"/>
    </row>
    <row r="116" spans="1:6">
      <c r="A116" s="4"/>
      <c r="B116" s="216" t="s">
        <v>21</v>
      </c>
      <c r="C116" s="153" t="s">
        <v>7</v>
      </c>
      <c r="D116" s="111" t="s">
        <v>8</v>
      </c>
      <c r="E116" s="153" t="s">
        <v>9</v>
      </c>
      <c r="F116" s="210" t="s">
        <v>10</v>
      </c>
    </row>
    <row r="117" spans="1:6">
      <c r="A117" s="4"/>
      <c r="B117" s="67" t="s">
        <v>22</v>
      </c>
      <c r="C117" s="73">
        <v>101856</v>
      </c>
      <c r="D117" s="141">
        <v>0.74410449723853778</v>
      </c>
      <c r="E117" s="70">
        <v>155711772401.88007</v>
      </c>
      <c r="F117" s="71">
        <v>0.78082881341080956</v>
      </c>
    </row>
    <row r="118" spans="1:6">
      <c r="A118" s="4"/>
      <c r="B118" s="72" t="s">
        <v>93</v>
      </c>
      <c r="C118" s="73">
        <v>35028</v>
      </c>
      <c r="D118" s="93">
        <v>0.25589550276146228</v>
      </c>
      <c r="E118" s="70">
        <v>43706806584.34005</v>
      </c>
      <c r="F118" s="75">
        <v>0.21917118658919038</v>
      </c>
    </row>
    <row r="119" spans="1:6">
      <c r="A119" s="4"/>
      <c r="B119" s="72"/>
      <c r="C119" s="220"/>
      <c r="D119" s="95"/>
      <c r="E119" s="78"/>
      <c r="F119" s="79"/>
    </row>
    <row r="120" spans="1:6">
      <c r="A120" s="4"/>
      <c r="B120" s="80" t="s">
        <v>11</v>
      </c>
      <c r="C120" s="81">
        <v>136884</v>
      </c>
      <c r="D120" s="82">
        <v>1</v>
      </c>
      <c r="E120" s="83">
        <v>199418578986.22012</v>
      </c>
      <c r="F120" s="84">
        <v>1</v>
      </c>
    </row>
    <row r="121" spans="1:6">
      <c r="A121" s="4"/>
      <c r="B121" s="221"/>
      <c r="C121" s="221"/>
      <c r="D121" s="221"/>
      <c r="E121" s="222"/>
      <c r="F121" s="4"/>
    </row>
    <row r="122" spans="1:6">
      <c r="B122" s="4"/>
      <c r="C122" s="4"/>
      <c r="D122" s="4"/>
      <c r="E122" s="173"/>
      <c r="F122" s="4"/>
    </row>
    <row r="123" spans="1:6">
      <c r="A123" s="4"/>
      <c r="B123" s="194" t="s">
        <v>23</v>
      </c>
      <c r="C123" s="153" t="s">
        <v>7</v>
      </c>
      <c r="D123" s="223" t="s">
        <v>8</v>
      </c>
      <c r="E123" s="224" t="s">
        <v>9</v>
      </c>
      <c r="F123" s="112" t="s">
        <v>10</v>
      </c>
    </row>
    <row r="124" spans="1:6">
      <c r="A124" s="4"/>
      <c r="B124" s="72" t="s">
        <v>136</v>
      </c>
      <c r="C124" s="225">
        <v>10478</v>
      </c>
      <c r="D124" s="196">
        <v>7.6546564974723119E-2</v>
      </c>
      <c r="E124" s="70">
        <v>20423972642.139992</v>
      </c>
      <c r="F124" s="71">
        <v>0.10241760194044576</v>
      </c>
    </row>
    <row r="125" spans="1:6">
      <c r="A125" s="4"/>
      <c r="B125" s="72" t="s">
        <v>137</v>
      </c>
      <c r="C125" s="73">
        <v>10476</v>
      </c>
      <c r="D125" s="92">
        <v>7.6531954063294466E-2</v>
      </c>
      <c r="E125" s="70">
        <v>19681028600.829987</v>
      </c>
      <c r="F125" s="75">
        <v>9.8692051166355932E-2</v>
      </c>
    </row>
    <row r="126" spans="1:6">
      <c r="A126" s="4"/>
      <c r="B126" s="72" t="s">
        <v>138</v>
      </c>
      <c r="C126" s="73">
        <v>14782</v>
      </c>
      <c r="D126" s="92">
        <v>0.10798924636918851</v>
      </c>
      <c r="E126" s="70">
        <v>26258361645.199982</v>
      </c>
      <c r="F126" s="75">
        <v>0.13167460012346441</v>
      </c>
    </row>
    <row r="127" spans="1:6">
      <c r="A127" s="4"/>
      <c r="B127" s="72" t="s">
        <v>139</v>
      </c>
      <c r="C127" s="73">
        <v>11812</v>
      </c>
      <c r="D127" s="92">
        <v>8.6292042897635951E-2</v>
      </c>
      <c r="E127" s="70">
        <v>20328045387.919975</v>
      </c>
      <c r="F127" s="75">
        <v>0.10193656725096156</v>
      </c>
    </row>
    <row r="128" spans="1:6">
      <c r="A128" s="4"/>
      <c r="B128" s="72" t="s">
        <v>140</v>
      </c>
      <c r="C128" s="73">
        <v>10996</v>
      </c>
      <c r="D128" s="92">
        <v>8.0330791034744747E-2</v>
      </c>
      <c r="E128" s="70">
        <v>18201505254.050007</v>
      </c>
      <c r="F128" s="75">
        <v>9.1272866081889864E-2</v>
      </c>
    </row>
    <row r="129" spans="1:6">
      <c r="A129" s="4"/>
      <c r="B129" s="72" t="s">
        <v>141</v>
      </c>
      <c r="C129" s="73">
        <v>9610</v>
      </c>
      <c r="D129" s="92">
        <v>7.0205429414686882E-2</v>
      </c>
      <c r="E129" s="70">
        <v>15360246217.059984</v>
      </c>
      <c r="F129" s="75">
        <v>7.702515129305687E-2</v>
      </c>
    </row>
    <row r="130" spans="1:6">
      <c r="A130" s="4"/>
      <c r="B130" s="72" t="s">
        <v>142</v>
      </c>
      <c r="C130" s="73">
        <v>9571</v>
      </c>
      <c r="D130" s="92">
        <v>6.992051664182812E-2</v>
      </c>
      <c r="E130" s="70">
        <v>14282283123.800009</v>
      </c>
      <c r="F130" s="75">
        <v>7.161962138335641E-2</v>
      </c>
    </row>
    <row r="131" spans="1:6">
      <c r="A131" s="4"/>
      <c r="B131" s="72" t="s">
        <v>143</v>
      </c>
      <c r="C131" s="73">
        <v>7457</v>
      </c>
      <c r="D131" s="92">
        <v>5.4476783261739867E-2</v>
      </c>
      <c r="E131" s="70">
        <v>10764062717.350006</v>
      </c>
      <c r="F131" s="75">
        <v>5.3977231068795394E-2</v>
      </c>
    </row>
    <row r="132" spans="1:6">
      <c r="A132" s="4"/>
      <c r="B132" s="72" t="s">
        <v>144</v>
      </c>
      <c r="C132" s="226">
        <v>51702</v>
      </c>
      <c r="D132" s="220">
        <v>0.37770667134215835</v>
      </c>
      <c r="E132" s="78">
        <v>54119073397.869789</v>
      </c>
      <c r="F132" s="79">
        <v>0.27138430969167393</v>
      </c>
    </row>
    <row r="133" spans="1:6">
      <c r="A133" s="4"/>
      <c r="B133" s="80" t="s">
        <v>11</v>
      </c>
      <c r="C133" s="81">
        <v>136884</v>
      </c>
      <c r="D133" s="82">
        <v>1</v>
      </c>
      <c r="E133" s="83">
        <v>199418578986.2197</v>
      </c>
      <c r="F133" s="84">
        <v>1</v>
      </c>
    </row>
    <row r="134" spans="1:6">
      <c r="A134" s="4"/>
      <c r="B134" s="221"/>
      <c r="C134" s="221"/>
      <c r="D134" s="221"/>
      <c r="E134" s="222"/>
      <c r="F134" s="4"/>
    </row>
    <row r="135" spans="1:6">
      <c r="A135" s="4"/>
      <c r="B135" s="221"/>
      <c r="C135" s="221"/>
      <c r="D135" s="221"/>
      <c r="E135" s="222"/>
      <c r="F135" s="4"/>
    </row>
    <row r="136" spans="1:6">
      <c r="A136" s="4"/>
      <c r="B136" s="194" t="s">
        <v>94</v>
      </c>
      <c r="C136" s="153" t="s">
        <v>7</v>
      </c>
      <c r="D136" s="223" t="s">
        <v>8</v>
      </c>
      <c r="E136" s="224" t="s">
        <v>9</v>
      </c>
      <c r="F136" s="112" t="s">
        <v>10</v>
      </c>
    </row>
    <row r="137" spans="1:6">
      <c r="A137" s="4"/>
      <c r="B137" s="72" t="s">
        <v>145</v>
      </c>
      <c r="C137" s="225">
        <v>2933</v>
      </c>
      <c r="D137" s="196">
        <v>2.142690161012244E-2</v>
      </c>
      <c r="E137" s="70">
        <v>528190027.83999991</v>
      </c>
      <c r="F137" s="71">
        <v>2.6486500431662269E-3</v>
      </c>
    </row>
    <row r="138" spans="1:6">
      <c r="A138" s="4"/>
      <c r="B138" s="72" t="s">
        <v>146</v>
      </c>
      <c r="C138" s="73">
        <v>4906</v>
      </c>
      <c r="D138" s="92">
        <v>3.5840565734490515E-2</v>
      </c>
      <c r="E138" s="70">
        <v>1886434816.4199998</v>
      </c>
      <c r="F138" s="75">
        <v>9.4596743493511291E-3</v>
      </c>
    </row>
    <row r="139" spans="1:6">
      <c r="A139" s="4"/>
      <c r="B139" s="72" t="s">
        <v>147</v>
      </c>
      <c r="C139" s="73">
        <v>5666</v>
      </c>
      <c r="D139" s="92">
        <v>4.1392712077379386E-2</v>
      </c>
      <c r="E139" s="70">
        <v>3537443498.4899993</v>
      </c>
      <c r="F139" s="75">
        <v>1.7738786007167544E-2</v>
      </c>
    </row>
    <row r="140" spans="1:6">
      <c r="A140" s="4"/>
      <c r="B140" s="72" t="s">
        <v>148</v>
      </c>
      <c r="C140" s="73">
        <v>8003</v>
      </c>
      <c r="D140" s="92">
        <v>5.8465562081762658E-2</v>
      </c>
      <c r="E140" s="70">
        <v>6855260111.3700056</v>
      </c>
      <c r="F140" s="75">
        <v>3.4376235886445172E-2</v>
      </c>
    </row>
    <row r="141" spans="1:6">
      <c r="A141" s="4"/>
      <c r="B141" s="72" t="s">
        <v>149</v>
      </c>
      <c r="C141" s="73">
        <v>12005</v>
      </c>
      <c r="D141" s="92">
        <v>8.770199585050116E-2</v>
      </c>
      <c r="E141" s="70">
        <v>12400539532.770004</v>
      </c>
      <c r="F141" s="75">
        <v>6.2183471549192404E-2</v>
      </c>
    </row>
    <row r="142" spans="1:6">
      <c r="A142" s="4"/>
      <c r="B142" s="72" t="s">
        <v>150</v>
      </c>
      <c r="C142" s="73">
        <v>17285</v>
      </c>
      <c r="D142" s="92">
        <v>0.12627480202215013</v>
      </c>
      <c r="E142" s="70">
        <v>20756229844.599972</v>
      </c>
      <c r="F142" s="75">
        <v>0.10408373156662711</v>
      </c>
    </row>
    <row r="143" spans="1:6">
      <c r="A143" s="4"/>
      <c r="B143" s="72" t="s">
        <v>151</v>
      </c>
      <c r="C143" s="73">
        <v>22950</v>
      </c>
      <c r="D143" s="92">
        <v>0.1676602086438152</v>
      </c>
      <c r="E143" s="70">
        <v>32519510603.690079</v>
      </c>
      <c r="F143" s="75">
        <v>0.16307161934965531</v>
      </c>
    </row>
    <row r="144" spans="1:6">
      <c r="A144" s="4"/>
      <c r="B144" s="72" t="s">
        <v>152</v>
      </c>
      <c r="C144" s="73">
        <v>34887</v>
      </c>
      <c r="D144" s="92">
        <v>0.25486543350574209</v>
      </c>
      <c r="E144" s="70">
        <v>59307875356.770157</v>
      </c>
      <c r="F144" s="75">
        <v>0.29740396134739439</v>
      </c>
    </row>
    <row r="145" spans="1:6">
      <c r="A145" s="4"/>
      <c r="B145" s="72" t="s">
        <v>153</v>
      </c>
      <c r="C145" s="73">
        <v>12839</v>
      </c>
      <c r="D145" s="92">
        <v>9.3794745916250255E-2</v>
      </c>
      <c r="E145" s="70">
        <v>26070627026.640011</v>
      </c>
      <c r="F145" s="75">
        <v>0.13073319025325861</v>
      </c>
    </row>
    <row r="146" spans="1:6">
      <c r="A146" s="4"/>
      <c r="B146" s="72" t="s">
        <v>154</v>
      </c>
      <c r="C146" s="73">
        <v>15189</v>
      </c>
      <c r="D146" s="92">
        <v>0.11096256684491979</v>
      </c>
      <c r="E146" s="70">
        <v>35071777712.440025</v>
      </c>
      <c r="F146" s="75">
        <v>0.17587016160045685</v>
      </c>
    </row>
    <row r="147" spans="1:6">
      <c r="A147" s="4"/>
      <c r="B147" s="72" t="s">
        <v>184</v>
      </c>
      <c r="C147" s="226">
        <v>221</v>
      </c>
      <c r="D147" s="220">
        <v>1.6145057128663686E-3</v>
      </c>
      <c r="E147" s="78">
        <v>484690455.19</v>
      </c>
      <c r="F147" s="79">
        <v>2.4305180472853133E-3</v>
      </c>
    </row>
    <row r="148" spans="1:6">
      <c r="A148" s="4"/>
      <c r="B148" s="80" t="s">
        <v>11</v>
      </c>
      <c r="C148" s="81">
        <v>136884</v>
      </c>
      <c r="D148" s="82">
        <v>1</v>
      </c>
      <c r="E148" s="83">
        <v>199418578986.22025</v>
      </c>
      <c r="F148" s="84">
        <v>1</v>
      </c>
    </row>
    <row r="149" spans="1:6">
      <c r="A149" s="4"/>
      <c r="B149" s="221"/>
      <c r="C149" s="221"/>
      <c r="D149" s="221"/>
      <c r="E149" s="222"/>
      <c r="F149" s="4"/>
    </row>
    <row r="150" spans="1:6">
      <c r="A150" s="4"/>
      <c r="B150" s="4"/>
      <c r="C150" s="222"/>
      <c r="D150" s="227"/>
      <c r="E150" s="228"/>
      <c r="F150" s="4"/>
    </row>
    <row r="151" spans="1:6">
      <c r="A151" s="4"/>
      <c r="B151" s="216" t="s">
        <v>24</v>
      </c>
      <c r="C151" s="110" t="s">
        <v>7</v>
      </c>
      <c r="D151" s="111" t="s">
        <v>8</v>
      </c>
      <c r="E151" s="111" t="s">
        <v>9</v>
      </c>
      <c r="F151" s="210" t="s">
        <v>10</v>
      </c>
    </row>
    <row r="152" spans="1:6">
      <c r="A152" s="4"/>
      <c r="B152" s="67" t="s">
        <v>25</v>
      </c>
      <c r="C152" s="225">
        <v>133939</v>
      </c>
      <c r="D152" s="69">
        <v>0.97848543292130563</v>
      </c>
      <c r="E152" s="70">
        <v>194980013378.53983</v>
      </c>
      <c r="F152" s="71">
        <v>0.97774246697452039</v>
      </c>
    </row>
    <row r="153" spans="1:6">
      <c r="A153" s="4"/>
      <c r="B153" s="72" t="s">
        <v>26</v>
      </c>
      <c r="C153" s="73">
        <v>2945</v>
      </c>
      <c r="D153" s="92">
        <v>2.1514567078694369E-2</v>
      </c>
      <c r="E153" s="70">
        <v>4438565607.6800003</v>
      </c>
      <c r="F153" s="75">
        <v>2.2257533025479604E-2</v>
      </c>
    </row>
    <row r="154" spans="1:6">
      <c r="A154" s="4"/>
      <c r="B154" s="72" t="s">
        <v>183</v>
      </c>
      <c r="C154" s="158"/>
      <c r="D154" s="220"/>
      <c r="E154" s="229"/>
      <c r="F154" s="95"/>
    </row>
    <row r="155" spans="1:6">
      <c r="A155" s="4"/>
      <c r="B155" s="80" t="s">
        <v>11</v>
      </c>
      <c r="C155" s="81">
        <v>136884</v>
      </c>
      <c r="D155" s="82">
        <v>1</v>
      </c>
      <c r="E155" s="83">
        <v>199418578986.21982</v>
      </c>
      <c r="F155" s="84">
        <v>1</v>
      </c>
    </row>
    <row r="156" spans="1:6">
      <c r="A156" s="4"/>
      <c r="B156" s="4"/>
      <c r="C156" s="170"/>
      <c r="D156" s="170"/>
      <c r="E156" s="228"/>
      <c r="F156" s="4"/>
    </row>
    <row r="157" spans="1:6">
      <c r="A157" s="4"/>
      <c r="B157" s="170"/>
      <c r="C157" s="170"/>
      <c r="D157" s="170"/>
      <c r="E157" s="228"/>
      <c r="F157" s="4"/>
    </row>
    <row r="158" spans="1:6">
      <c r="A158" s="4"/>
      <c r="B158" s="216" t="s">
        <v>27</v>
      </c>
      <c r="C158" s="153" t="s">
        <v>7</v>
      </c>
      <c r="D158" s="111" t="s">
        <v>8</v>
      </c>
      <c r="E158" s="111" t="s">
        <v>9</v>
      </c>
      <c r="F158" s="210" t="s">
        <v>10</v>
      </c>
    </row>
    <row r="159" spans="1:6">
      <c r="A159" s="4"/>
      <c r="B159" s="67" t="s">
        <v>155</v>
      </c>
      <c r="C159" s="225">
        <v>13832</v>
      </c>
      <c r="D159" s="92">
        <v>0.10104906344057742</v>
      </c>
      <c r="E159" s="70">
        <v>2465779648.2999978</v>
      </c>
      <c r="F159" s="75">
        <v>1.2364844142583048E-2</v>
      </c>
    </row>
    <row r="160" spans="1:6">
      <c r="A160" s="4"/>
      <c r="B160" s="72" t="s">
        <v>156</v>
      </c>
      <c r="C160" s="73">
        <v>6594</v>
      </c>
      <c r="D160" s="92">
        <v>4.8172174980275269E-2</v>
      </c>
      <c r="E160" s="70">
        <v>2322497165.2900014</v>
      </c>
      <c r="F160" s="75">
        <v>1.1646342969129708E-2</v>
      </c>
    </row>
    <row r="161" spans="1:6">
      <c r="A161" s="4"/>
      <c r="B161" s="72" t="s">
        <v>157</v>
      </c>
      <c r="C161" s="73">
        <v>6626</v>
      </c>
      <c r="D161" s="92">
        <v>4.8405949563133752E-2</v>
      </c>
      <c r="E161" s="70">
        <v>3004026099.2499957</v>
      </c>
      <c r="F161" s="75">
        <v>1.5063922902878451E-2</v>
      </c>
    </row>
    <row r="162" spans="1:6">
      <c r="A162" s="4"/>
      <c r="B162" s="72" t="s">
        <v>158</v>
      </c>
      <c r="C162" s="73">
        <v>14803</v>
      </c>
      <c r="D162" s="92">
        <v>0.10814266093918938</v>
      </c>
      <c r="E162" s="70">
        <v>9242263456.9400043</v>
      </c>
      <c r="F162" s="75">
        <v>4.634605012193297E-2</v>
      </c>
    </row>
    <row r="163" spans="1:6">
      <c r="A163" s="4"/>
      <c r="B163" s="72" t="s">
        <v>159</v>
      </c>
      <c r="C163" s="73">
        <v>14430</v>
      </c>
      <c r="D163" s="92">
        <v>0.10541772595774525</v>
      </c>
      <c r="E163" s="70">
        <v>12677234010.989981</v>
      </c>
      <c r="F163" s="75">
        <v>6.3570977566067124E-2</v>
      </c>
    </row>
    <row r="164" spans="1:6">
      <c r="A164" s="4"/>
      <c r="B164" s="72" t="s">
        <v>160</v>
      </c>
      <c r="C164" s="73">
        <v>26768</v>
      </c>
      <c r="D164" s="92">
        <v>0.19555243856111745</v>
      </c>
      <c r="E164" s="70">
        <v>33554756266.570053</v>
      </c>
      <c r="F164" s="75">
        <v>0.16826293937682057</v>
      </c>
    </row>
    <row r="165" spans="1:6">
      <c r="A165" s="4"/>
      <c r="B165" s="72" t="s">
        <v>161</v>
      </c>
      <c r="C165" s="73">
        <v>20953</v>
      </c>
      <c r="D165" s="92">
        <v>0.15307121358230327</v>
      </c>
      <c r="E165" s="70">
        <v>36496970681.86998</v>
      </c>
      <c r="F165" s="75">
        <v>0.18301690277510171</v>
      </c>
    </row>
    <row r="166" spans="1:6">
      <c r="A166" s="4"/>
      <c r="B166" s="72" t="s">
        <v>162</v>
      </c>
      <c r="C166" s="73">
        <v>21305</v>
      </c>
      <c r="D166" s="92">
        <v>0.15564273399374653</v>
      </c>
      <c r="E166" s="70">
        <v>51723180801.849983</v>
      </c>
      <c r="F166" s="75">
        <v>0.25936991961728945</v>
      </c>
    </row>
    <row r="167" spans="1:6">
      <c r="A167" s="4"/>
      <c r="B167" s="72" t="s">
        <v>163</v>
      </c>
      <c r="C167" s="226">
        <v>11573</v>
      </c>
      <c r="D167" s="95">
        <v>8.4546038981911695E-2</v>
      </c>
      <c r="E167" s="78">
        <v>47931870855.160065</v>
      </c>
      <c r="F167" s="95">
        <v>0.24035810052819695</v>
      </c>
    </row>
    <row r="168" spans="1:6">
      <c r="A168" s="4"/>
      <c r="B168" s="80" t="s">
        <v>11</v>
      </c>
      <c r="C168" s="81">
        <v>136884</v>
      </c>
      <c r="D168" s="82">
        <v>1</v>
      </c>
      <c r="E168" s="83">
        <v>199418578986.22006</v>
      </c>
      <c r="F168" s="82">
        <v>1.0000000000000011</v>
      </c>
    </row>
    <row r="169" spans="1:6">
      <c r="A169" s="4"/>
      <c r="B169" s="230"/>
      <c r="C169" s="43"/>
      <c r="D169" s="46"/>
      <c r="E169" s="231"/>
      <c r="F169" s="46"/>
    </row>
    <row r="170" spans="1:6">
      <c r="A170" s="4"/>
      <c r="B170" s="221"/>
      <c r="C170" s="170"/>
      <c r="D170" s="170"/>
      <c r="E170" s="228"/>
      <c r="F170" s="4"/>
    </row>
    <row r="171" spans="1:6">
      <c r="A171" s="4"/>
      <c r="B171" s="216" t="s">
        <v>28</v>
      </c>
      <c r="C171" s="153" t="s">
        <v>7</v>
      </c>
      <c r="D171" s="111" t="s">
        <v>8</v>
      </c>
      <c r="E171" s="111" t="s">
        <v>9</v>
      </c>
      <c r="F171" s="112" t="s">
        <v>10</v>
      </c>
    </row>
    <row r="172" spans="1:6">
      <c r="A172" s="4"/>
      <c r="B172" s="202" t="s">
        <v>2</v>
      </c>
      <c r="C172" s="68">
        <v>66</v>
      </c>
      <c r="D172" s="92">
        <v>4.8216007714561236E-4</v>
      </c>
      <c r="E172" s="70">
        <v>115371924.37</v>
      </c>
      <c r="F172" s="75">
        <v>5.7854150278531665E-4</v>
      </c>
    </row>
    <row r="173" spans="1:6">
      <c r="A173" s="4"/>
      <c r="B173" s="155" t="s">
        <v>164</v>
      </c>
      <c r="C173" s="73">
        <v>3</v>
      </c>
      <c r="D173" s="92">
        <v>2.1916367142982379E-5</v>
      </c>
      <c r="E173" s="70">
        <v>5571553</v>
      </c>
      <c r="F173" s="75">
        <v>2.7938986569476073E-5</v>
      </c>
    </row>
    <row r="174" spans="1:6">
      <c r="A174" s="4"/>
      <c r="B174" s="155" t="s">
        <v>165</v>
      </c>
      <c r="C174" s="73">
        <v>136321</v>
      </c>
      <c r="D174" s="92">
        <v>0.99588702843283361</v>
      </c>
      <c r="E174" s="70">
        <v>198806126800.54996</v>
      </c>
      <c r="F174" s="75">
        <v>0.99692881080196538</v>
      </c>
    </row>
    <row r="175" spans="1:6">
      <c r="A175" s="4"/>
      <c r="B175" s="155" t="s">
        <v>1</v>
      </c>
      <c r="C175" s="73">
        <v>306</v>
      </c>
      <c r="D175" s="92">
        <v>2.2354694485842027E-3</v>
      </c>
      <c r="E175" s="70">
        <v>286969396.91999996</v>
      </c>
      <c r="F175" s="75">
        <v>1.4390303971618915E-3</v>
      </c>
    </row>
    <row r="176" spans="1:6">
      <c r="A176" s="4"/>
      <c r="B176" s="155" t="s">
        <v>166</v>
      </c>
      <c r="C176" s="73">
        <v>184</v>
      </c>
      <c r="D176" s="92">
        <v>1.3442038514362526E-3</v>
      </c>
      <c r="E176" s="70">
        <v>200700194.38000003</v>
      </c>
      <c r="F176" s="75">
        <v>1.00642676023616E-3</v>
      </c>
    </row>
    <row r="177" spans="1:6">
      <c r="A177" s="4"/>
      <c r="B177" s="157" t="s">
        <v>167</v>
      </c>
      <c r="C177" s="226">
        <v>4</v>
      </c>
      <c r="D177" s="95">
        <v>2.9221822857309838E-5</v>
      </c>
      <c r="E177" s="78">
        <v>3839117</v>
      </c>
      <c r="F177" s="79">
        <v>1.9251551282317026E-5</v>
      </c>
    </row>
    <row r="178" spans="1:6">
      <c r="A178" s="4"/>
      <c r="B178" s="80" t="s">
        <v>11</v>
      </c>
      <c r="C178" s="81">
        <v>136884</v>
      </c>
      <c r="D178" s="82">
        <v>1</v>
      </c>
      <c r="E178" s="83">
        <v>199418578986.21997</v>
      </c>
      <c r="F178" s="84">
        <v>1.0000000000000004</v>
      </c>
    </row>
    <row r="179" spans="1:6">
      <c r="A179" s="4"/>
      <c r="B179" s="221"/>
      <c r="C179" s="170"/>
      <c r="D179" s="170"/>
      <c r="E179" s="228"/>
      <c r="F179" s="4"/>
    </row>
    <row r="180" spans="1:6">
      <c r="A180" s="4"/>
      <c r="B180" s="4"/>
      <c r="C180" s="4"/>
      <c r="D180" s="4"/>
      <c r="E180" s="173"/>
      <c r="F180" s="4"/>
    </row>
    <row r="181" spans="1:6">
      <c r="A181" s="4"/>
      <c r="B181" s="216" t="s">
        <v>29</v>
      </c>
      <c r="C181" s="153" t="s">
        <v>7</v>
      </c>
      <c r="D181" s="111" t="s">
        <v>8</v>
      </c>
      <c r="E181" s="153" t="s">
        <v>9</v>
      </c>
      <c r="F181" s="210" t="s">
        <v>10</v>
      </c>
    </row>
    <row r="182" spans="1:6">
      <c r="A182" s="4"/>
      <c r="B182" s="67" t="s">
        <v>30</v>
      </c>
      <c r="C182" s="195"/>
      <c r="D182" s="141"/>
      <c r="E182" s="70"/>
      <c r="F182" s="71"/>
    </row>
    <row r="183" spans="1:6">
      <c r="A183" s="4"/>
      <c r="B183" s="72" t="s">
        <v>31</v>
      </c>
      <c r="C183" s="156">
        <v>136884</v>
      </c>
      <c r="D183" s="93">
        <v>1</v>
      </c>
      <c r="E183" s="70">
        <v>199418578986.21997</v>
      </c>
      <c r="F183" s="75">
        <v>1</v>
      </c>
    </row>
    <row r="184" spans="1:6">
      <c r="A184" s="4"/>
      <c r="B184" s="72" t="s">
        <v>32</v>
      </c>
      <c r="C184" s="156"/>
      <c r="D184" s="93"/>
      <c r="E184" s="70"/>
      <c r="F184" s="75"/>
    </row>
    <row r="185" spans="1:6">
      <c r="A185" s="4"/>
      <c r="B185" s="72" t="s">
        <v>33</v>
      </c>
      <c r="C185" s="156"/>
      <c r="D185" s="93"/>
      <c r="E185" s="70"/>
      <c r="F185" s="75"/>
    </row>
    <row r="186" spans="1:6">
      <c r="A186" s="4"/>
      <c r="B186" s="189" t="s">
        <v>183</v>
      </c>
      <c r="C186" s="158"/>
      <c r="D186" s="95"/>
      <c r="E186" s="78"/>
      <c r="F186" s="79"/>
    </row>
    <row r="187" spans="1:6">
      <c r="A187" s="4"/>
      <c r="B187" s="80" t="s">
        <v>11</v>
      </c>
      <c r="C187" s="81">
        <v>136884</v>
      </c>
      <c r="D187" s="82">
        <v>1</v>
      </c>
      <c r="E187" s="83">
        <v>199418578986.21997</v>
      </c>
      <c r="F187" s="84">
        <v>1</v>
      </c>
    </row>
    <row r="190" spans="1:6">
      <c r="B190" s="216" t="s">
        <v>120</v>
      </c>
      <c r="C190" s="110" t="s">
        <v>7</v>
      </c>
      <c r="D190" s="223" t="s">
        <v>95</v>
      </c>
      <c r="E190" s="153" t="s">
        <v>9</v>
      </c>
      <c r="F190" s="112" t="s">
        <v>10</v>
      </c>
    </row>
    <row r="191" spans="1:6">
      <c r="B191" s="232">
        <v>1</v>
      </c>
      <c r="C191" s="203">
        <v>1</v>
      </c>
      <c r="D191" s="141" t="s">
        <v>423</v>
      </c>
      <c r="E191" s="70">
        <v>16000000</v>
      </c>
      <c r="F191" s="233">
        <v>8.0233246477529185E-5</v>
      </c>
    </row>
    <row r="192" spans="1:6">
      <c r="B192" s="234">
        <v>2</v>
      </c>
      <c r="C192" s="73">
        <v>1</v>
      </c>
      <c r="D192" s="93" t="s">
        <v>423</v>
      </c>
      <c r="E192" s="70">
        <v>15990000</v>
      </c>
      <c r="F192" s="233">
        <v>8.0183100698480737E-5</v>
      </c>
    </row>
    <row r="193" spans="2:6">
      <c r="B193" s="234">
        <v>3</v>
      </c>
      <c r="C193" s="73">
        <v>1</v>
      </c>
      <c r="D193" s="93" t="s">
        <v>423</v>
      </c>
      <c r="E193" s="70">
        <v>15968906</v>
      </c>
      <c r="F193" s="233">
        <v>8.0077323192155925E-5</v>
      </c>
    </row>
    <row r="194" spans="2:6">
      <c r="B194" s="234">
        <v>4</v>
      </c>
      <c r="C194" s="73">
        <v>1</v>
      </c>
      <c r="D194" s="93" t="s">
        <v>423</v>
      </c>
      <c r="E194" s="70">
        <v>15234402</v>
      </c>
      <c r="F194" s="233">
        <v>7.6394095662735221E-5</v>
      </c>
    </row>
    <row r="195" spans="2:6">
      <c r="B195" s="234">
        <v>5</v>
      </c>
      <c r="C195" s="73">
        <v>1</v>
      </c>
      <c r="D195" s="93" t="s">
        <v>423</v>
      </c>
      <c r="E195" s="70">
        <v>14821141</v>
      </c>
      <c r="F195" s="233">
        <v>7.4321766183200837E-5</v>
      </c>
    </row>
    <row r="196" spans="2:6">
      <c r="B196" s="234">
        <v>6</v>
      </c>
      <c r="C196" s="73">
        <v>1</v>
      </c>
      <c r="D196" s="93" t="s">
        <v>423</v>
      </c>
      <c r="E196" s="70">
        <v>14802000</v>
      </c>
      <c r="F196" s="233">
        <v>7.4225782147524185E-5</v>
      </c>
    </row>
    <row r="197" spans="2:6">
      <c r="B197" s="234">
        <v>7</v>
      </c>
      <c r="C197" s="73">
        <v>1</v>
      </c>
      <c r="D197" s="93" t="s">
        <v>423</v>
      </c>
      <c r="E197" s="70">
        <v>14547300</v>
      </c>
      <c r="F197" s="233">
        <v>7.294856915516002E-5</v>
      </c>
    </row>
    <row r="198" spans="2:6">
      <c r="B198" s="234">
        <v>8</v>
      </c>
      <c r="C198" s="73">
        <v>1</v>
      </c>
      <c r="D198" s="93" t="s">
        <v>423</v>
      </c>
      <c r="E198" s="70">
        <v>14458329</v>
      </c>
      <c r="F198" s="233">
        <v>7.2502417144388006E-5</v>
      </c>
    </row>
    <row r="199" spans="2:6">
      <c r="B199" s="234">
        <v>9</v>
      </c>
      <c r="C199" s="73">
        <v>1</v>
      </c>
      <c r="D199" s="93" t="s">
        <v>423</v>
      </c>
      <c r="E199" s="70">
        <v>14436362</v>
      </c>
      <c r="F199" s="233">
        <v>7.2392261911552268E-5</v>
      </c>
    </row>
    <row r="200" spans="2:6">
      <c r="B200" s="234">
        <v>10</v>
      </c>
      <c r="C200" s="94">
        <v>1</v>
      </c>
      <c r="D200" s="95" t="s">
        <v>423</v>
      </c>
      <c r="E200" s="78">
        <v>14380000</v>
      </c>
      <c r="F200" s="235">
        <v>7.2109630271679354E-5</v>
      </c>
    </row>
    <row r="201" spans="2:6">
      <c r="B201" s="80" t="s">
        <v>96</v>
      </c>
      <c r="C201" s="81">
        <v>10</v>
      </c>
      <c r="D201" s="96"/>
      <c r="E201" s="83">
        <v>150638440</v>
      </c>
      <c r="F201" s="236">
        <v>7.5538819284440577E-4</v>
      </c>
    </row>
    <row r="202" spans="2:6">
      <c r="B202" s="204"/>
      <c r="C202" s="4"/>
      <c r="D202" s="186"/>
      <c r="E202" s="206"/>
      <c r="F202" s="4"/>
    </row>
    <row r="203" spans="2:6">
      <c r="B203" s="204"/>
      <c r="C203" s="4"/>
      <c r="D203" s="186"/>
      <c r="E203" s="237"/>
      <c r="F203" s="4"/>
    </row>
    <row r="204" spans="2:6">
      <c r="B204" s="216" t="s">
        <v>97</v>
      </c>
      <c r="C204" s="110" t="s">
        <v>7</v>
      </c>
      <c r="D204" s="111" t="s">
        <v>8</v>
      </c>
      <c r="E204" s="224" t="s">
        <v>9</v>
      </c>
      <c r="F204" s="112" t="s">
        <v>10</v>
      </c>
    </row>
    <row r="205" spans="2:6">
      <c r="B205" s="67" t="s">
        <v>17</v>
      </c>
      <c r="C205" s="68">
        <v>134621</v>
      </c>
      <c r="D205" s="69">
        <v>0.98346775371847694</v>
      </c>
      <c r="E205" s="70">
        <v>197113204936.76984</v>
      </c>
      <c r="F205" s="71">
        <v>0.9884395222292236</v>
      </c>
    </row>
    <row r="206" spans="2:6">
      <c r="B206" s="72" t="s">
        <v>98</v>
      </c>
      <c r="C206" s="73"/>
      <c r="D206" s="74"/>
      <c r="E206" s="70"/>
      <c r="F206" s="75"/>
    </row>
    <row r="207" spans="2:6">
      <c r="B207" s="72" t="s">
        <v>99</v>
      </c>
      <c r="C207" s="73">
        <v>2263</v>
      </c>
      <c r="D207" s="74">
        <v>1.6532246281523041E-2</v>
      </c>
      <c r="E207" s="70">
        <v>2305374049.4500008</v>
      </c>
      <c r="F207" s="75">
        <v>1.1560477770776342E-2</v>
      </c>
    </row>
    <row r="208" spans="2:6">
      <c r="B208" s="72" t="s">
        <v>183</v>
      </c>
      <c r="C208" s="76"/>
      <c r="D208" s="77"/>
      <c r="E208" s="78"/>
      <c r="F208" s="79"/>
    </row>
    <row r="209" spans="1:6">
      <c r="B209" s="80" t="s">
        <v>11</v>
      </c>
      <c r="C209" s="81">
        <v>136884</v>
      </c>
      <c r="D209" s="82">
        <v>1</v>
      </c>
      <c r="E209" s="83">
        <v>199418578986.21985</v>
      </c>
      <c r="F209" s="84">
        <v>0.99999999999999989</v>
      </c>
    </row>
    <row r="211" spans="1:6">
      <c r="B211" s="238"/>
    </row>
    <row r="212" spans="1:6">
      <c r="A212" s="239"/>
      <c r="B212" s="240" t="s">
        <v>352</v>
      </c>
    </row>
    <row r="213" spans="1:6">
      <c r="B213" s="116" t="s">
        <v>306</v>
      </c>
      <c r="C213" s="110" t="s">
        <v>351</v>
      </c>
      <c r="D213" s="223" t="str">
        <f>D204</f>
        <v>% of Total Number</v>
      </c>
      <c r="E213" s="140" t="s">
        <v>9</v>
      </c>
      <c r="F213" s="112" t="str">
        <f>F204</f>
        <v>% of Total Amount</v>
      </c>
    </row>
    <row r="214" spans="1:6">
      <c r="B214" s="234">
        <v>2009</v>
      </c>
      <c r="C214" s="156">
        <v>661</v>
      </c>
      <c r="D214" s="93">
        <f>C214/$C$226</f>
        <v>5.2273625939106366E-2</v>
      </c>
      <c r="E214" s="247">
        <v>1257502601.46</v>
      </c>
      <c r="F214" s="93">
        <f>E214/$E$226</f>
        <v>4.6151294369119675E-2</v>
      </c>
    </row>
    <row r="215" spans="1:6">
      <c r="B215" s="234">
        <v>2010</v>
      </c>
      <c r="C215" s="156">
        <v>697</v>
      </c>
      <c r="D215" s="93">
        <f t="shared" ref="D215:D225" si="0">C215/$C$226</f>
        <v>5.512060102807434E-2</v>
      </c>
      <c r="E215" s="247">
        <v>1394546087.5599999</v>
      </c>
      <c r="F215" s="93">
        <f t="shared" ref="F215:F225" si="1">E215/$E$226</f>
        <v>5.1180893720268725E-2</v>
      </c>
    </row>
    <row r="216" spans="1:6">
      <c r="B216" s="234">
        <v>2011</v>
      </c>
      <c r="C216" s="156">
        <v>722</v>
      </c>
      <c r="D216" s="93">
        <f t="shared" si="0"/>
        <v>5.7097667062079874E-2</v>
      </c>
      <c r="E216" s="247">
        <v>1524906838.4000001</v>
      </c>
      <c r="F216" s="93">
        <f t="shared" si="1"/>
        <v>5.5965231644668385E-2</v>
      </c>
    </row>
    <row r="217" spans="1:6">
      <c r="B217" s="234">
        <v>2012</v>
      </c>
      <c r="C217" s="156">
        <v>1384</v>
      </c>
      <c r="D217" s="93">
        <f t="shared" si="0"/>
        <v>0.10945037564254646</v>
      </c>
      <c r="E217" s="247">
        <v>2736965580.52</v>
      </c>
      <c r="F217" s="93">
        <f t="shared" si="1"/>
        <v>0.10044870208464932</v>
      </c>
    </row>
    <row r="218" spans="1:6">
      <c r="B218" s="234">
        <v>2013</v>
      </c>
      <c r="C218" s="156">
        <v>1432</v>
      </c>
      <c r="D218" s="93">
        <f t="shared" si="0"/>
        <v>0.11324634242783709</v>
      </c>
      <c r="E218" s="247">
        <v>2898668180.4499998</v>
      </c>
      <c r="F218" s="93">
        <f t="shared" si="1"/>
        <v>0.10638330952081436</v>
      </c>
    </row>
    <row r="219" spans="1:6">
      <c r="B219" s="234">
        <v>2014</v>
      </c>
      <c r="C219" s="156">
        <v>1248</v>
      </c>
      <c r="D219" s="93">
        <f t="shared" si="0"/>
        <v>9.8695136417556339E-2</v>
      </c>
      <c r="E219" s="247">
        <v>2576963379.5999999</v>
      </c>
      <c r="F219" s="93">
        <f t="shared" si="1"/>
        <v>9.4576500575250813E-2</v>
      </c>
    </row>
    <row r="220" spans="1:6">
      <c r="B220" s="234">
        <v>2015</v>
      </c>
      <c r="C220" s="156">
        <v>1496</v>
      </c>
      <c r="D220" s="93">
        <f t="shared" si="0"/>
        <v>0.11830763147489126</v>
      </c>
      <c r="E220" s="247">
        <v>3191863723.5</v>
      </c>
      <c r="F220" s="93">
        <f t="shared" si="1"/>
        <v>0.11714380719239303</v>
      </c>
    </row>
    <row r="221" spans="1:6">
      <c r="B221" s="234">
        <v>2016</v>
      </c>
      <c r="C221" s="156">
        <v>1633</v>
      </c>
      <c r="D221" s="93">
        <f t="shared" si="0"/>
        <v>0.12914195334124159</v>
      </c>
      <c r="E221" s="247">
        <v>3609709174.7199998</v>
      </c>
      <c r="F221" s="93">
        <f t="shared" si="1"/>
        <v>0.13247905055305281</v>
      </c>
    </row>
    <row r="222" spans="1:6">
      <c r="B222" s="234">
        <v>2017</v>
      </c>
      <c r="C222" s="156">
        <v>1540</v>
      </c>
      <c r="D222" s="93">
        <f t="shared" si="0"/>
        <v>0.12178726769474101</v>
      </c>
      <c r="E222" s="247">
        <v>3553502218.6700001</v>
      </c>
      <c r="F222" s="93">
        <f>E222/$E$226</f>
        <v>0.13041621285296059</v>
      </c>
    </row>
    <row r="223" spans="1:6">
      <c r="B223" s="234">
        <v>2018</v>
      </c>
      <c r="C223" s="156">
        <v>1309</v>
      </c>
      <c r="D223" s="93">
        <f t="shared" si="0"/>
        <v>0.10351917754052985</v>
      </c>
      <c r="E223" s="247">
        <v>3168216852.5999999</v>
      </c>
      <c r="F223" s="93">
        <f t="shared" si="1"/>
        <v>0.11627594918673373</v>
      </c>
    </row>
    <row r="224" spans="1:6">
      <c r="B224" s="234">
        <v>2019</v>
      </c>
      <c r="C224" s="156">
        <v>481</v>
      </c>
      <c r="D224" s="93">
        <f t="shared" si="0"/>
        <v>3.8038750494266506E-2</v>
      </c>
      <c r="E224" s="247">
        <v>1260625230.52</v>
      </c>
      <c r="F224" s="93">
        <f t="shared" si="1"/>
        <v>4.6265897211918018E-2</v>
      </c>
    </row>
    <row r="225" spans="2:6">
      <c r="B225" s="234">
        <v>2020</v>
      </c>
      <c r="C225" s="158">
        <v>42</v>
      </c>
      <c r="D225" s="95">
        <f t="shared" si="0"/>
        <v>3.3214709371292999E-3</v>
      </c>
      <c r="E225" s="248">
        <v>73926302.569999993</v>
      </c>
      <c r="F225" s="93">
        <f t="shared" si="1"/>
        <v>2.7131510881706943E-3</v>
      </c>
    </row>
    <row r="226" spans="2:6">
      <c r="B226" s="80" t="s">
        <v>11</v>
      </c>
      <c r="C226" s="113">
        <f>SUM(C214:C225)</f>
        <v>12645</v>
      </c>
      <c r="D226" s="82">
        <f>SUM(D214:D224)</f>
        <v>0.99667852906287069</v>
      </c>
      <c r="E226" s="83">
        <f>SUM(E214:E225)</f>
        <v>27247396170.569996</v>
      </c>
      <c r="F226" s="115">
        <f>SUM(F214:F224)</f>
        <v>0.99728684891182928</v>
      </c>
    </row>
    <row r="227" spans="2:6">
      <c r="B227" s="241" t="s">
        <v>394</v>
      </c>
    </row>
    <row r="233" spans="2:6">
      <c r="B233" s="242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3:N105"/>
  <sheetViews>
    <sheetView zoomScaleNormal="100" zoomScaleSheetLayoutView="90" workbookViewId="0">
      <selection activeCell="D10" sqref="D10"/>
    </sheetView>
  </sheetViews>
  <sheetFormatPr baseColWidth="10" defaultColWidth="9.140625" defaultRowHeight="12.75"/>
  <cols>
    <col min="1" max="1" width="5.42578125" style="1" customWidth="1"/>
    <col min="2" max="2" width="39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31. March 2020</v>
      </c>
    </row>
    <row r="4" spans="2:14">
      <c r="B4" s="59" t="s">
        <v>189</v>
      </c>
      <c r="C4" s="60" t="s">
        <v>61</v>
      </c>
      <c r="M4" s="86"/>
    </row>
    <row r="5" spans="2:14">
      <c r="B5" s="52" t="s">
        <v>56</v>
      </c>
      <c r="C5" s="53">
        <f>H99</f>
        <v>16059677557.761925</v>
      </c>
      <c r="E5" s="24"/>
      <c r="F5" s="25"/>
      <c r="M5" s="86"/>
      <c r="N5" s="87"/>
    </row>
    <row r="6" spans="2:14">
      <c r="B6" s="54" t="s">
        <v>128</v>
      </c>
      <c r="C6" s="55"/>
      <c r="E6" s="24"/>
      <c r="F6" s="25"/>
      <c r="M6" s="86"/>
      <c r="N6" s="87"/>
    </row>
    <row r="7" spans="2:14">
      <c r="B7" s="54" t="s">
        <v>70</v>
      </c>
      <c r="C7" s="56">
        <f>+SUMIF(F20:F97,"NOK",H20:H97)</f>
        <v>6635439707.4699993</v>
      </c>
      <c r="M7" s="86"/>
      <c r="N7" s="87"/>
    </row>
    <row r="8" spans="2:14">
      <c r="B8" s="54" t="s">
        <v>73</v>
      </c>
      <c r="C8" s="56">
        <f>+SUMIF(F20:F96,"EUR",H20:H96)</f>
        <v>9424237850.2919254</v>
      </c>
      <c r="M8" s="86"/>
      <c r="N8" s="87"/>
    </row>
    <row r="9" spans="2:14">
      <c r="B9" s="54" t="s">
        <v>71</v>
      </c>
      <c r="C9" s="56">
        <f>+SUMIF(F20:F96,"SEK",H20:H96)</f>
        <v>0</v>
      </c>
      <c r="M9" s="86"/>
      <c r="N9" s="87"/>
    </row>
    <row r="10" spans="2:14">
      <c r="B10" s="54" t="s">
        <v>72</v>
      </c>
      <c r="C10" s="56">
        <f>+SUMIF(F20:F96,"USD",H20:H96)</f>
        <v>0</v>
      </c>
    </row>
    <row r="11" spans="2:14">
      <c r="B11" s="54" t="s">
        <v>74</v>
      </c>
      <c r="C11" s="56"/>
      <c r="E11" s="61"/>
    </row>
    <row r="12" spans="2:14">
      <c r="B12" s="54" t="s">
        <v>286</v>
      </c>
      <c r="C12" s="56">
        <f>+SUMIF($D$20:$D$96,"Sovereign",$H$20:$H$96)</f>
        <v>0</v>
      </c>
      <c r="D12" s="136"/>
      <c r="E12" s="15" t="s">
        <v>193</v>
      </c>
      <c r="F12" s="91"/>
      <c r="G12" s="15"/>
      <c r="H12" s="15"/>
      <c r="I12" s="15"/>
    </row>
    <row r="13" spans="2:14">
      <c r="B13" s="54" t="s">
        <v>168</v>
      </c>
      <c r="C13" s="56">
        <f>+SUMIF($D$20:$D$96,"SSA",$H$20:$H$96)</f>
        <v>1194408000</v>
      </c>
      <c r="D13" s="136"/>
      <c r="E13" s="15" t="s">
        <v>194</v>
      </c>
      <c r="F13" s="91"/>
      <c r="G13" s="15"/>
      <c r="H13" s="15"/>
      <c r="I13" s="15"/>
    </row>
    <row r="14" spans="2:14">
      <c r="B14" s="54" t="s">
        <v>75</v>
      </c>
      <c r="C14" s="56">
        <f>+SUMIF($D$20:$D$98,"Covered Bond",$H$20:$H$98)</f>
        <v>12977006903.559999</v>
      </c>
      <c r="D14" s="136"/>
      <c r="E14" s="15" t="s">
        <v>393</v>
      </c>
      <c r="F14" s="91"/>
      <c r="G14" s="15"/>
      <c r="H14" s="15"/>
      <c r="I14" s="15"/>
    </row>
    <row r="15" spans="2:14">
      <c r="B15" s="54" t="s">
        <v>76</v>
      </c>
      <c r="C15" s="56">
        <f>+SUMIF($D$20:$D$99,"Deposit",$H$20:H99)</f>
        <v>1888262654.2019246</v>
      </c>
      <c r="D15" s="136"/>
      <c r="E15" s="15"/>
    </row>
    <row r="16" spans="2:14">
      <c r="B16" s="139" t="s">
        <v>432</v>
      </c>
      <c r="C16" s="57">
        <f>+SUMIF($D$20:$D$99,"Reverse Repo",$H$20:H100)</f>
        <v>0</v>
      </c>
    </row>
    <row r="17" spans="2:13">
      <c r="D17" s="51"/>
      <c r="E17" s="51"/>
      <c r="M17" s="38"/>
    </row>
    <row r="18" spans="2:13">
      <c r="D18" s="51"/>
      <c r="E18" s="51"/>
    </row>
    <row r="19" spans="2:13">
      <c r="B19" s="62" t="s">
        <v>57</v>
      </c>
      <c r="C19" s="63" t="s">
        <v>51</v>
      </c>
      <c r="D19" s="63" t="s">
        <v>68</v>
      </c>
      <c r="E19" s="63" t="s">
        <v>129</v>
      </c>
      <c r="F19" s="63" t="s">
        <v>58</v>
      </c>
      <c r="G19" s="64" t="s">
        <v>169</v>
      </c>
      <c r="H19" s="65" t="s">
        <v>170</v>
      </c>
      <c r="I19" s="29"/>
    </row>
    <row r="20" spans="2:13">
      <c r="B20" s="146" t="s">
        <v>299</v>
      </c>
      <c r="C20" s="146" t="s">
        <v>301</v>
      </c>
      <c r="D20" s="39" t="s">
        <v>321</v>
      </c>
      <c r="E20" s="51" t="s">
        <v>77</v>
      </c>
      <c r="F20" s="149" t="s">
        <v>59</v>
      </c>
      <c r="G20" s="90">
        <v>100000000</v>
      </c>
      <c r="H20" s="88">
        <v>100000000</v>
      </c>
      <c r="I20" s="28"/>
    </row>
    <row r="21" spans="2:13">
      <c r="B21" s="146" t="s">
        <v>299</v>
      </c>
      <c r="C21" s="146" t="s">
        <v>455</v>
      </c>
      <c r="D21" s="39" t="s">
        <v>321</v>
      </c>
      <c r="E21" s="51" t="s">
        <v>77</v>
      </c>
      <c r="F21" s="149" t="s">
        <v>59</v>
      </c>
      <c r="G21" s="90">
        <v>100000000</v>
      </c>
      <c r="H21" s="88">
        <v>100000000</v>
      </c>
      <c r="I21" s="28"/>
    </row>
    <row r="22" spans="2:13">
      <c r="B22" s="146" t="s">
        <v>373</v>
      </c>
      <c r="C22" s="146" t="s">
        <v>210</v>
      </c>
      <c r="D22" s="39" t="s">
        <v>321</v>
      </c>
      <c r="E22" s="51" t="s">
        <v>77</v>
      </c>
      <c r="F22" s="149" t="s">
        <v>59</v>
      </c>
      <c r="G22" s="88">
        <v>165000000</v>
      </c>
      <c r="H22" s="88">
        <v>165000000</v>
      </c>
      <c r="I22" s="28"/>
    </row>
    <row r="23" spans="2:13" ht="15">
      <c r="B23" s="147" t="s">
        <v>373</v>
      </c>
      <c r="C23" s="147" t="s">
        <v>337</v>
      </c>
      <c r="D23" s="39" t="s">
        <v>321</v>
      </c>
      <c r="E23" s="51" t="s">
        <v>77</v>
      </c>
      <c r="F23" s="147" t="s">
        <v>59</v>
      </c>
      <c r="G23" s="88">
        <v>100000000</v>
      </c>
      <c r="H23" s="88">
        <v>100000000</v>
      </c>
      <c r="I23" s="28"/>
    </row>
    <row r="24" spans="2:13">
      <c r="B24" s="146" t="s">
        <v>373</v>
      </c>
      <c r="C24" s="146" t="s">
        <v>456</v>
      </c>
      <c r="D24" s="39" t="s">
        <v>321</v>
      </c>
      <c r="E24" s="51" t="s">
        <v>77</v>
      </c>
      <c r="F24" s="149" t="s">
        <v>59</v>
      </c>
      <c r="G24" s="90">
        <v>35000000</v>
      </c>
      <c r="H24" s="88">
        <v>35000000</v>
      </c>
      <c r="I24" s="28"/>
    </row>
    <row r="25" spans="2:13">
      <c r="B25" s="146" t="s">
        <v>363</v>
      </c>
      <c r="C25" s="146" t="s">
        <v>290</v>
      </c>
      <c r="D25" s="39" t="s">
        <v>63</v>
      </c>
      <c r="E25" s="51" t="s">
        <v>267</v>
      </c>
      <c r="F25" s="149" t="s">
        <v>59</v>
      </c>
      <c r="G25" s="88">
        <v>125000000</v>
      </c>
      <c r="H25" s="88">
        <v>125000000</v>
      </c>
      <c r="I25" s="28"/>
    </row>
    <row r="26" spans="2:13">
      <c r="B26" s="146" t="s">
        <v>363</v>
      </c>
      <c r="C26" s="146" t="s">
        <v>417</v>
      </c>
      <c r="D26" s="39" t="s">
        <v>63</v>
      </c>
      <c r="E26" s="51" t="s">
        <v>267</v>
      </c>
      <c r="F26" s="149" t="s">
        <v>59</v>
      </c>
      <c r="G26" s="134">
        <v>650000000</v>
      </c>
      <c r="H26" s="88">
        <v>650000000</v>
      </c>
      <c r="I26" s="28"/>
    </row>
    <row r="27" spans="2:13">
      <c r="B27" s="146" t="s">
        <v>363</v>
      </c>
      <c r="C27" s="146" t="s">
        <v>302</v>
      </c>
      <c r="D27" s="39" t="s">
        <v>63</v>
      </c>
      <c r="E27" s="51" t="s">
        <v>267</v>
      </c>
      <c r="F27" s="149" t="s">
        <v>60</v>
      </c>
      <c r="G27" s="90">
        <v>21300000</v>
      </c>
      <c r="H27" s="88">
        <v>245887200</v>
      </c>
      <c r="I27" s="28"/>
    </row>
    <row r="28" spans="2:13">
      <c r="B28" s="146" t="s">
        <v>453</v>
      </c>
      <c r="C28" s="146" t="s">
        <v>374</v>
      </c>
      <c r="D28" s="39" t="s">
        <v>63</v>
      </c>
      <c r="E28" s="101" t="s">
        <v>268</v>
      </c>
      <c r="F28" s="149" t="s">
        <v>59</v>
      </c>
      <c r="G28" s="90">
        <v>10000000</v>
      </c>
      <c r="H28" s="88">
        <v>10000000</v>
      </c>
      <c r="I28" s="28"/>
    </row>
    <row r="29" spans="2:13">
      <c r="B29" s="146" t="s">
        <v>453</v>
      </c>
      <c r="C29" s="146" t="s">
        <v>303</v>
      </c>
      <c r="D29" s="39" t="s">
        <v>63</v>
      </c>
      <c r="E29" s="101" t="s">
        <v>268</v>
      </c>
      <c r="F29" s="149" t="s">
        <v>59</v>
      </c>
      <c r="G29" s="90">
        <v>40000000</v>
      </c>
      <c r="H29" s="88">
        <v>40000000</v>
      </c>
      <c r="I29" s="28"/>
    </row>
    <row r="30" spans="2:13">
      <c r="B30" s="146" t="s">
        <v>453</v>
      </c>
      <c r="C30" s="146" t="s">
        <v>375</v>
      </c>
      <c r="D30" s="39" t="s">
        <v>63</v>
      </c>
      <c r="E30" s="101" t="s">
        <v>268</v>
      </c>
      <c r="F30" s="149" t="s">
        <v>59</v>
      </c>
      <c r="G30" s="90">
        <v>16000000</v>
      </c>
      <c r="H30" s="88">
        <v>16000000</v>
      </c>
      <c r="I30" s="28"/>
    </row>
    <row r="31" spans="2:13">
      <c r="B31" s="146" t="s">
        <v>453</v>
      </c>
      <c r="C31" s="146" t="s">
        <v>384</v>
      </c>
      <c r="D31" s="39" t="s">
        <v>63</v>
      </c>
      <c r="E31" s="101" t="s">
        <v>268</v>
      </c>
      <c r="F31" s="149" t="s">
        <v>59</v>
      </c>
      <c r="G31" s="88">
        <v>18668055.560000002</v>
      </c>
      <c r="H31" s="88">
        <v>18668055.560000002</v>
      </c>
      <c r="I31" s="28"/>
    </row>
    <row r="32" spans="2:13">
      <c r="B32" s="146" t="s">
        <v>453</v>
      </c>
      <c r="C32" s="146" t="s">
        <v>424</v>
      </c>
      <c r="D32" s="39" t="s">
        <v>63</v>
      </c>
      <c r="E32" s="101" t="s">
        <v>268</v>
      </c>
      <c r="F32" s="149" t="s">
        <v>59</v>
      </c>
      <c r="G32" s="90">
        <v>206000000</v>
      </c>
      <c r="H32" s="88">
        <v>206000000</v>
      </c>
      <c r="I32" s="28"/>
    </row>
    <row r="33" spans="2:9">
      <c r="B33" s="146" t="s">
        <v>453</v>
      </c>
      <c r="C33" s="146" t="s">
        <v>353</v>
      </c>
      <c r="D33" s="39" t="s">
        <v>63</v>
      </c>
      <c r="E33" s="101" t="s">
        <v>268</v>
      </c>
      <c r="F33" s="149" t="s">
        <v>60</v>
      </c>
      <c r="G33" s="90">
        <v>7000000</v>
      </c>
      <c r="H33" s="88">
        <v>80808000</v>
      </c>
      <c r="I33" s="28"/>
    </row>
    <row r="34" spans="2:9">
      <c r="B34" s="146" t="s">
        <v>453</v>
      </c>
      <c r="C34" s="146" t="s">
        <v>385</v>
      </c>
      <c r="D34" s="39" t="s">
        <v>63</v>
      </c>
      <c r="E34" s="101" t="s">
        <v>268</v>
      </c>
      <c r="F34" s="149" t="s">
        <v>60</v>
      </c>
      <c r="G34" s="134">
        <v>20000000</v>
      </c>
      <c r="H34" s="88">
        <v>230880000</v>
      </c>
      <c r="I34" s="28"/>
    </row>
    <row r="35" spans="2:9">
      <c r="B35" s="146" t="s">
        <v>453</v>
      </c>
      <c r="C35" s="146" t="s">
        <v>251</v>
      </c>
      <c r="D35" s="39" t="s">
        <v>63</v>
      </c>
      <c r="E35" s="101" t="s">
        <v>268</v>
      </c>
      <c r="F35" s="149" t="s">
        <v>60</v>
      </c>
      <c r="G35" s="90">
        <v>5000000</v>
      </c>
      <c r="H35" s="88">
        <v>57720000</v>
      </c>
      <c r="I35" s="28"/>
    </row>
    <row r="36" spans="2:9">
      <c r="B36" s="146" t="s">
        <v>453</v>
      </c>
      <c r="C36" s="146" t="s">
        <v>284</v>
      </c>
      <c r="D36" s="39" t="s">
        <v>63</v>
      </c>
      <c r="E36" s="101" t="s">
        <v>268</v>
      </c>
      <c r="F36" s="149" t="s">
        <v>60</v>
      </c>
      <c r="G36" s="134">
        <v>15000000</v>
      </c>
      <c r="H36" s="88">
        <v>173160000</v>
      </c>
      <c r="I36" s="28"/>
    </row>
    <row r="37" spans="2:9">
      <c r="B37" s="146" t="s">
        <v>453</v>
      </c>
      <c r="C37" s="146" t="s">
        <v>322</v>
      </c>
      <c r="D37" s="39" t="s">
        <v>63</v>
      </c>
      <c r="E37" s="101" t="s">
        <v>268</v>
      </c>
      <c r="F37" s="149" t="s">
        <v>60</v>
      </c>
      <c r="G37" s="88">
        <v>20000000</v>
      </c>
      <c r="H37" s="88">
        <v>230880000</v>
      </c>
      <c r="I37" s="28"/>
    </row>
    <row r="38" spans="2:9">
      <c r="B38" s="146" t="s">
        <v>453</v>
      </c>
      <c r="C38" s="146" t="s">
        <v>333</v>
      </c>
      <c r="D38" s="39" t="s">
        <v>63</v>
      </c>
      <c r="E38" s="101" t="s">
        <v>268</v>
      </c>
      <c r="F38" s="149" t="s">
        <v>60</v>
      </c>
      <c r="G38" s="88">
        <v>18000000</v>
      </c>
      <c r="H38" s="88">
        <v>207792000</v>
      </c>
      <c r="I38" s="28"/>
    </row>
    <row r="39" spans="2:9">
      <c r="B39" s="146" t="s">
        <v>217</v>
      </c>
      <c r="C39" s="146" t="s">
        <v>265</v>
      </c>
      <c r="D39" s="39" t="s">
        <v>63</v>
      </c>
      <c r="E39" s="101" t="s">
        <v>269</v>
      </c>
      <c r="F39" s="149" t="s">
        <v>59</v>
      </c>
      <c r="G39" s="90">
        <v>51000000</v>
      </c>
      <c r="H39" s="88">
        <v>51000000</v>
      </c>
      <c r="I39" s="28"/>
    </row>
    <row r="40" spans="2:9">
      <c r="B40" s="146" t="s">
        <v>217</v>
      </c>
      <c r="C40" s="146" t="s">
        <v>252</v>
      </c>
      <c r="D40" s="39" t="s">
        <v>63</v>
      </c>
      <c r="E40" s="101" t="s">
        <v>269</v>
      </c>
      <c r="F40" s="149" t="s">
        <v>60</v>
      </c>
      <c r="G40" s="90">
        <v>34325000</v>
      </c>
      <c r="H40" s="88">
        <v>396247800</v>
      </c>
      <c r="I40" s="28"/>
    </row>
    <row r="41" spans="2:9">
      <c r="B41" s="146" t="s">
        <v>217</v>
      </c>
      <c r="C41" s="146" t="s">
        <v>253</v>
      </c>
      <c r="D41" s="39" t="s">
        <v>63</v>
      </c>
      <c r="E41" s="101" t="s">
        <v>269</v>
      </c>
      <c r="F41" s="149" t="s">
        <v>60</v>
      </c>
      <c r="G41" s="90">
        <v>26300000</v>
      </c>
      <c r="H41" s="88">
        <v>303607200</v>
      </c>
      <c r="I41" s="28"/>
    </row>
    <row r="42" spans="2:9">
      <c r="B42" s="146" t="s">
        <v>217</v>
      </c>
      <c r="C42" s="146" t="s">
        <v>254</v>
      </c>
      <c r="D42" s="39" t="s">
        <v>63</v>
      </c>
      <c r="E42" s="101" t="s">
        <v>269</v>
      </c>
      <c r="F42" s="149" t="s">
        <v>60</v>
      </c>
      <c r="G42" s="134">
        <v>26000000</v>
      </c>
      <c r="H42" s="88">
        <v>300144000</v>
      </c>
      <c r="I42" s="28"/>
    </row>
    <row r="43" spans="2:9">
      <c r="B43" s="146" t="s">
        <v>318</v>
      </c>
      <c r="C43" s="146" t="s">
        <v>418</v>
      </c>
      <c r="D43" s="39" t="s">
        <v>321</v>
      </c>
      <c r="E43" s="51" t="s">
        <v>77</v>
      </c>
      <c r="F43" s="149" t="s">
        <v>59</v>
      </c>
      <c r="G43" s="90">
        <v>50000000</v>
      </c>
      <c r="H43" s="88">
        <v>50000000</v>
      </c>
      <c r="I43" s="28"/>
    </row>
    <row r="44" spans="2:9">
      <c r="B44" s="146" t="s">
        <v>318</v>
      </c>
      <c r="C44" s="146" t="s">
        <v>364</v>
      </c>
      <c r="D44" s="39" t="s">
        <v>321</v>
      </c>
      <c r="E44" s="51" t="s">
        <v>77</v>
      </c>
      <c r="F44" s="149" t="s">
        <v>59</v>
      </c>
      <c r="G44" s="90">
        <v>125000000</v>
      </c>
      <c r="H44" s="88">
        <v>125000000</v>
      </c>
      <c r="I44" s="28"/>
    </row>
    <row r="45" spans="2:9">
      <c r="B45" s="146" t="s">
        <v>319</v>
      </c>
      <c r="C45" s="146" t="s">
        <v>331</v>
      </c>
      <c r="D45" s="39" t="s">
        <v>321</v>
      </c>
      <c r="E45" s="51" t="s">
        <v>421</v>
      </c>
      <c r="F45" s="149" t="s">
        <v>60</v>
      </c>
      <c r="G45" s="90">
        <v>14000000</v>
      </c>
      <c r="H45" s="88">
        <v>161616000</v>
      </c>
      <c r="I45" s="28"/>
    </row>
    <row r="46" spans="2:9">
      <c r="B46" s="146" t="s">
        <v>320</v>
      </c>
      <c r="C46" s="146" t="s">
        <v>323</v>
      </c>
      <c r="D46" s="39" t="s">
        <v>63</v>
      </c>
      <c r="E46" s="101" t="s">
        <v>269</v>
      </c>
      <c r="F46" s="149" t="s">
        <v>59</v>
      </c>
      <c r="G46" s="90">
        <v>100000000</v>
      </c>
      <c r="H46" s="88">
        <v>100000000</v>
      </c>
      <c r="I46" s="28"/>
    </row>
    <row r="47" spans="2:9">
      <c r="B47" s="146" t="s">
        <v>125</v>
      </c>
      <c r="C47" s="146" t="s">
        <v>457</v>
      </c>
      <c r="D47" s="39" t="s">
        <v>321</v>
      </c>
      <c r="E47" s="51" t="s">
        <v>77</v>
      </c>
      <c r="F47" s="149" t="s">
        <v>60</v>
      </c>
      <c r="G47" s="90">
        <v>13000000</v>
      </c>
      <c r="H47" s="88">
        <v>150072000</v>
      </c>
      <c r="I47" s="28"/>
    </row>
    <row r="48" spans="2:9">
      <c r="B48" s="146" t="s">
        <v>125</v>
      </c>
      <c r="C48" s="146" t="s">
        <v>69</v>
      </c>
      <c r="D48" s="39" t="s">
        <v>321</v>
      </c>
      <c r="E48" s="51" t="s">
        <v>77</v>
      </c>
      <c r="F48" s="149" t="s">
        <v>60</v>
      </c>
      <c r="G48" s="90">
        <v>5000000</v>
      </c>
      <c r="H48" s="88">
        <v>57720000</v>
      </c>
      <c r="I48" s="28"/>
    </row>
    <row r="49" spans="2:9">
      <c r="B49" s="146" t="s">
        <v>125</v>
      </c>
      <c r="C49" s="146" t="s">
        <v>419</v>
      </c>
      <c r="D49" s="39" t="s">
        <v>321</v>
      </c>
      <c r="E49" s="51" t="s">
        <v>77</v>
      </c>
      <c r="F49" s="149" t="s">
        <v>59</v>
      </c>
      <c r="G49" s="90">
        <v>150000000</v>
      </c>
      <c r="H49" s="88">
        <v>150000000</v>
      </c>
      <c r="I49" s="28"/>
    </row>
    <row r="50" spans="2:9">
      <c r="B50" s="146" t="s">
        <v>197</v>
      </c>
      <c r="C50" s="146" t="s">
        <v>266</v>
      </c>
      <c r="D50" s="39" t="s">
        <v>63</v>
      </c>
      <c r="E50" s="101" t="s">
        <v>269</v>
      </c>
      <c r="F50" s="149" t="s">
        <v>59</v>
      </c>
      <c r="G50" s="90">
        <v>20000000</v>
      </c>
      <c r="H50" s="88">
        <v>20000000</v>
      </c>
      <c r="I50" s="28"/>
    </row>
    <row r="51" spans="2:9">
      <c r="B51" s="146" t="s">
        <v>197</v>
      </c>
      <c r="C51" s="146" t="s">
        <v>376</v>
      </c>
      <c r="D51" s="39" t="s">
        <v>63</v>
      </c>
      <c r="E51" s="101" t="s">
        <v>269</v>
      </c>
      <c r="F51" s="149" t="s">
        <v>59</v>
      </c>
      <c r="G51" s="134">
        <v>500000000</v>
      </c>
      <c r="H51" s="88">
        <v>500000000</v>
      </c>
      <c r="I51" s="28"/>
    </row>
    <row r="52" spans="2:9" ht="15">
      <c r="B52" s="3" t="s">
        <v>330</v>
      </c>
      <c r="C52" s="148" t="s">
        <v>336</v>
      </c>
      <c r="D52" s="39" t="s">
        <v>63</v>
      </c>
      <c r="E52" s="101" t="s">
        <v>269</v>
      </c>
      <c r="F52" s="3" t="s">
        <v>60</v>
      </c>
      <c r="G52" s="88">
        <v>15000000</v>
      </c>
      <c r="H52" s="88">
        <v>173160000</v>
      </c>
      <c r="I52" s="28"/>
    </row>
    <row r="53" spans="2:9">
      <c r="B53" s="146" t="s">
        <v>215</v>
      </c>
      <c r="C53" s="146" t="s">
        <v>332</v>
      </c>
      <c r="D53" s="39" t="s">
        <v>63</v>
      </c>
      <c r="E53" s="101" t="s">
        <v>269</v>
      </c>
      <c r="F53" s="149" t="s">
        <v>59</v>
      </c>
      <c r="G53" s="134">
        <v>50000000</v>
      </c>
      <c r="H53" s="88">
        <v>50000000</v>
      </c>
      <c r="I53" s="28"/>
    </row>
    <row r="54" spans="2:9">
      <c r="B54" s="146" t="s">
        <v>215</v>
      </c>
      <c r="C54" s="146" t="s">
        <v>386</v>
      </c>
      <c r="D54" s="39" t="s">
        <v>63</v>
      </c>
      <c r="E54" s="101" t="s">
        <v>269</v>
      </c>
      <c r="F54" s="149" t="s">
        <v>59</v>
      </c>
      <c r="G54" s="90">
        <v>200000000</v>
      </c>
      <c r="H54" s="88">
        <v>200000000</v>
      </c>
      <c r="I54" s="28"/>
    </row>
    <row r="55" spans="2:9">
      <c r="B55" s="146" t="s">
        <v>215</v>
      </c>
      <c r="C55" s="146" t="s">
        <v>387</v>
      </c>
      <c r="D55" s="39" t="s">
        <v>63</v>
      </c>
      <c r="E55" s="101" t="s">
        <v>269</v>
      </c>
      <c r="F55" s="149" t="s">
        <v>60</v>
      </c>
      <c r="G55" s="90">
        <v>16000000</v>
      </c>
      <c r="H55" s="88">
        <v>184704000</v>
      </c>
      <c r="I55" s="28"/>
    </row>
    <row r="56" spans="2:9" ht="15">
      <c r="B56" s="147" t="s">
        <v>300</v>
      </c>
      <c r="C56" s="147" t="s">
        <v>291</v>
      </c>
      <c r="D56" s="39" t="s">
        <v>63</v>
      </c>
      <c r="E56" s="101" t="s">
        <v>269</v>
      </c>
      <c r="F56" s="147" t="s">
        <v>60</v>
      </c>
      <c r="G56" s="90">
        <v>38000000</v>
      </c>
      <c r="H56" s="88">
        <v>438672000</v>
      </c>
      <c r="I56" s="28"/>
    </row>
    <row r="57" spans="2:9">
      <c r="B57" s="146" t="s">
        <v>122</v>
      </c>
      <c r="C57" s="146" t="s">
        <v>255</v>
      </c>
      <c r="D57" s="39" t="s">
        <v>63</v>
      </c>
      <c r="E57" s="101" t="s">
        <v>269</v>
      </c>
      <c r="F57" s="149" t="s">
        <v>59</v>
      </c>
      <c r="G57" s="134">
        <v>420000000</v>
      </c>
      <c r="H57" s="88">
        <v>420000000</v>
      </c>
      <c r="I57" s="28"/>
    </row>
    <row r="58" spans="2:9">
      <c r="B58" s="146" t="s">
        <v>122</v>
      </c>
      <c r="C58" s="146" t="s">
        <v>458</v>
      </c>
      <c r="D58" s="39" t="s">
        <v>63</v>
      </c>
      <c r="E58" s="101" t="s">
        <v>269</v>
      </c>
      <c r="F58" s="149" t="s">
        <v>59</v>
      </c>
      <c r="G58" s="88">
        <v>200000000</v>
      </c>
      <c r="H58" s="88">
        <v>200000000</v>
      </c>
      <c r="I58" s="28"/>
    </row>
    <row r="59" spans="2:9">
      <c r="B59" s="146" t="s">
        <v>365</v>
      </c>
      <c r="C59" s="146" t="s">
        <v>335</v>
      </c>
      <c r="D59" s="39" t="s">
        <v>63</v>
      </c>
      <c r="E59" s="101" t="s">
        <v>269</v>
      </c>
      <c r="F59" s="149" t="s">
        <v>60</v>
      </c>
      <c r="G59" s="90">
        <v>14000000</v>
      </c>
      <c r="H59" s="88">
        <v>161616000</v>
      </c>
      <c r="I59" s="28"/>
    </row>
    <row r="60" spans="2:9">
      <c r="B60" s="146" t="s">
        <v>126</v>
      </c>
      <c r="C60" s="146" t="s">
        <v>216</v>
      </c>
      <c r="D60" s="39" t="s">
        <v>63</v>
      </c>
      <c r="E60" s="101" t="s">
        <v>269</v>
      </c>
      <c r="F60" s="149" t="s">
        <v>60</v>
      </c>
      <c r="G60" s="90">
        <v>9000000</v>
      </c>
      <c r="H60" s="88">
        <v>103896000</v>
      </c>
      <c r="I60" s="28"/>
    </row>
    <row r="61" spans="2:9">
      <c r="B61" s="146" t="s">
        <v>126</v>
      </c>
      <c r="C61" s="146" t="s">
        <v>388</v>
      </c>
      <c r="D61" s="39" t="s">
        <v>63</v>
      </c>
      <c r="E61" s="101" t="s">
        <v>269</v>
      </c>
      <c r="F61" s="149" t="s">
        <v>60</v>
      </c>
      <c r="G61" s="88">
        <v>11000000</v>
      </c>
      <c r="H61" s="88">
        <v>126984000</v>
      </c>
      <c r="I61" s="28"/>
    </row>
    <row r="62" spans="2:9">
      <c r="B62" s="146" t="s">
        <v>328</v>
      </c>
      <c r="C62" s="146" t="s">
        <v>304</v>
      </c>
      <c r="D62" s="39" t="s">
        <v>63</v>
      </c>
      <c r="E62" s="101" t="s">
        <v>269</v>
      </c>
      <c r="F62" s="149" t="s">
        <v>59</v>
      </c>
      <c r="G62" s="90">
        <v>5000000</v>
      </c>
      <c r="H62" s="88">
        <v>5000000</v>
      </c>
      <c r="I62" s="28"/>
    </row>
    <row r="63" spans="2:9">
      <c r="B63" s="146" t="s">
        <v>328</v>
      </c>
      <c r="C63" s="146" t="s">
        <v>324</v>
      </c>
      <c r="D63" s="39" t="s">
        <v>63</v>
      </c>
      <c r="E63" s="101" t="s">
        <v>269</v>
      </c>
      <c r="F63" s="149" t="s">
        <v>59</v>
      </c>
      <c r="G63" s="134">
        <v>204000000</v>
      </c>
      <c r="H63" s="88">
        <v>204000000</v>
      </c>
      <c r="I63" s="28"/>
    </row>
    <row r="64" spans="2:9">
      <c r="B64" s="146" t="s">
        <v>124</v>
      </c>
      <c r="C64" s="146" t="s">
        <v>201</v>
      </c>
      <c r="D64" s="39" t="s">
        <v>63</v>
      </c>
      <c r="E64" s="101" t="s">
        <v>269</v>
      </c>
      <c r="F64" s="149" t="s">
        <v>60</v>
      </c>
      <c r="G64" s="90">
        <v>5000000</v>
      </c>
      <c r="H64" s="88">
        <v>57720000</v>
      </c>
      <c r="I64" s="28"/>
    </row>
    <row r="65" spans="2:10">
      <c r="B65" s="146" t="s">
        <v>124</v>
      </c>
      <c r="C65" s="146" t="s">
        <v>257</v>
      </c>
      <c r="D65" s="39" t="s">
        <v>63</v>
      </c>
      <c r="E65" s="101" t="s">
        <v>269</v>
      </c>
      <c r="F65" s="149" t="s">
        <v>60</v>
      </c>
      <c r="G65" s="109">
        <v>20000000</v>
      </c>
      <c r="H65" s="109">
        <v>230880000</v>
      </c>
      <c r="I65" s="28"/>
    </row>
    <row r="66" spans="2:10">
      <c r="B66" s="146" t="s">
        <v>124</v>
      </c>
      <c r="C66" s="146" t="s">
        <v>258</v>
      </c>
      <c r="D66" s="39" t="s">
        <v>63</v>
      </c>
      <c r="E66" s="101" t="s">
        <v>269</v>
      </c>
      <c r="F66" s="149" t="s">
        <v>60</v>
      </c>
      <c r="G66" s="134">
        <v>76562000</v>
      </c>
      <c r="H66" s="88">
        <v>883831728</v>
      </c>
      <c r="I66" s="28"/>
    </row>
    <row r="67" spans="2:10" ht="15">
      <c r="B67" s="3" t="s">
        <v>124</v>
      </c>
      <c r="C67" s="148" t="s">
        <v>377</v>
      </c>
      <c r="D67" s="39" t="s">
        <v>63</v>
      </c>
      <c r="E67" s="101" t="s">
        <v>269</v>
      </c>
      <c r="F67" s="3" t="s">
        <v>60</v>
      </c>
      <c r="G67" s="134">
        <v>10000000</v>
      </c>
      <c r="H67" s="88">
        <v>115440000</v>
      </c>
      <c r="I67" s="28"/>
    </row>
    <row r="68" spans="2:10">
      <c r="B68" s="146" t="s">
        <v>327</v>
      </c>
      <c r="C68" s="146" t="s">
        <v>420</v>
      </c>
      <c r="D68" s="39" t="s">
        <v>63</v>
      </c>
      <c r="E68" s="101" t="s">
        <v>269</v>
      </c>
      <c r="F68" s="149" t="s">
        <v>59</v>
      </c>
      <c r="G68" s="90">
        <v>35000000</v>
      </c>
      <c r="H68" s="88">
        <v>35000000</v>
      </c>
      <c r="I68" s="28"/>
    </row>
    <row r="69" spans="2:10">
      <c r="B69" s="146" t="s">
        <v>327</v>
      </c>
      <c r="C69" s="146" t="s">
        <v>292</v>
      </c>
      <c r="D69" s="39" t="s">
        <v>63</v>
      </c>
      <c r="E69" s="101" t="s">
        <v>269</v>
      </c>
      <c r="F69" s="149" t="s">
        <v>60</v>
      </c>
      <c r="G69" s="134">
        <v>20000000</v>
      </c>
      <c r="H69" s="88">
        <v>230880000</v>
      </c>
      <c r="I69" s="28"/>
    </row>
    <row r="70" spans="2:10">
      <c r="B70" s="146" t="s">
        <v>327</v>
      </c>
      <c r="C70" s="146" t="s">
        <v>425</v>
      </c>
      <c r="D70" s="39" t="s">
        <v>63</v>
      </c>
      <c r="E70" s="101" t="s">
        <v>269</v>
      </c>
      <c r="F70" s="149" t="s">
        <v>60</v>
      </c>
      <c r="G70" s="134">
        <v>5000000</v>
      </c>
      <c r="H70" s="88">
        <v>57720000</v>
      </c>
      <c r="I70" s="28"/>
    </row>
    <row r="71" spans="2:10">
      <c r="B71" s="146" t="s">
        <v>123</v>
      </c>
      <c r="C71" s="146" t="s">
        <v>293</v>
      </c>
      <c r="D71" s="39" t="s">
        <v>63</v>
      </c>
      <c r="E71" s="101" t="s">
        <v>269</v>
      </c>
      <c r="F71" s="149" t="s">
        <v>59</v>
      </c>
      <c r="G71" s="134">
        <v>160000000</v>
      </c>
      <c r="H71" s="88">
        <v>160000000</v>
      </c>
      <c r="I71" s="28"/>
    </row>
    <row r="72" spans="2:10">
      <c r="B72" s="146" t="s">
        <v>123</v>
      </c>
      <c r="C72" s="146" t="s">
        <v>366</v>
      </c>
      <c r="D72" s="39" t="s">
        <v>63</v>
      </c>
      <c r="E72" s="101" t="s">
        <v>269</v>
      </c>
      <c r="F72" s="149" t="s">
        <v>59</v>
      </c>
      <c r="G72" s="90">
        <v>19000000</v>
      </c>
      <c r="H72" s="88">
        <v>19000000</v>
      </c>
      <c r="I72" s="28"/>
    </row>
    <row r="73" spans="2:10">
      <c r="B73" s="146" t="s">
        <v>123</v>
      </c>
      <c r="C73" s="146" t="s">
        <v>459</v>
      </c>
      <c r="D73" s="39" t="s">
        <v>63</v>
      </c>
      <c r="E73" s="101" t="s">
        <v>269</v>
      </c>
      <c r="F73" s="149" t="s">
        <v>59</v>
      </c>
      <c r="G73" s="90">
        <v>240000000</v>
      </c>
      <c r="H73" s="88">
        <v>240000000</v>
      </c>
      <c r="I73" s="28"/>
    </row>
    <row r="74" spans="2:10">
      <c r="B74" s="146" t="s">
        <v>123</v>
      </c>
      <c r="C74" s="146" t="s">
        <v>460</v>
      </c>
      <c r="D74" s="39" t="s">
        <v>63</v>
      </c>
      <c r="E74" s="101" t="s">
        <v>269</v>
      </c>
      <c r="F74" s="149" t="s">
        <v>60</v>
      </c>
      <c r="G74" s="134">
        <v>5542000</v>
      </c>
      <c r="H74" s="88">
        <v>63976848</v>
      </c>
      <c r="I74" s="28"/>
    </row>
    <row r="75" spans="2:10">
      <c r="B75" s="146" t="s">
        <v>123</v>
      </c>
      <c r="C75" s="146" t="s">
        <v>231</v>
      </c>
      <c r="D75" s="39" t="s">
        <v>63</v>
      </c>
      <c r="E75" s="101" t="s">
        <v>269</v>
      </c>
      <c r="F75" s="149" t="s">
        <v>60</v>
      </c>
      <c r="G75" s="134">
        <v>15700000</v>
      </c>
      <c r="H75" s="88">
        <v>181240800</v>
      </c>
      <c r="I75" s="28"/>
    </row>
    <row r="76" spans="2:10">
      <c r="B76" s="146" t="s">
        <v>123</v>
      </c>
      <c r="C76" s="146" t="s">
        <v>389</v>
      </c>
      <c r="D76" s="39" t="s">
        <v>63</v>
      </c>
      <c r="E76" s="101" t="s">
        <v>269</v>
      </c>
      <c r="F76" s="149" t="s">
        <v>60</v>
      </c>
      <c r="G76" s="88">
        <v>12000000</v>
      </c>
      <c r="H76" s="88">
        <v>138528000</v>
      </c>
      <c r="I76" s="28"/>
    </row>
    <row r="77" spans="2:10">
      <c r="B77" s="146" t="s">
        <v>123</v>
      </c>
      <c r="C77" s="146" t="s">
        <v>390</v>
      </c>
      <c r="D77" s="39" t="s">
        <v>63</v>
      </c>
      <c r="E77" s="101" t="s">
        <v>269</v>
      </c>
      <c r="F77" s="149" t="s">
        <v>60</v>
      </c>
      <c r="G77" s="90">
        <v>5000000</v>
      </c>
      <c r="H77" s="88">
        <v>57720000</v>
      </c>
      <c r="I77" s="28"/>
    </row>
    <row r="78" spans="2:10" ht="15">
      <c r="B78" s="3" t="s">
        <v>127</v>
      </c>
      <c r="C78" s="148" t="s">
        <v>461</v>
      </c>
      <c r="D78" s="39" t="s">
        <v>63</v>
      </c>
      <c r="E78" s="101" t="s">
        <v>269</v>
      </c>
      <c r="F78" s="3" t="s">
        <v>59</v>
      </c>
      <c r="G78" s="134">
        <v>92000000</v>
      </c>
      <c r="H78" s="88">
        <v>92000000</v>
      </c>
      <c r="I78" s="23"/>
    </row>
    <row r="79" spans="2:10">
      <c r="B79" s="146" t="s">
        <v>127</v>
      </c>
      <c r="C79" s="146" t="s">
        <v>285</v>
      </c>
      <c r="D79" s="39" t="s">
        <v>63</v>
      </c>
      <c r="E79" s="101" t="s">
        <v>269</v>
      </c>
      <c r="F79" s="149" t="s">
        <v>59</v>
      </c>
      <c r="G79" s="90">
        <v>50000000</v>
      </c>
      <c r="H79" s="88">
        <v>50000000</v>
      </c>
      <c r="I79" s="23"/>
      <c r="J79" s="102"/>
    </row>
    <row r="80" spans="2:10">
      <c r="B80" s="146" t="s">
        <v>127</v>
      </c>
      <c r="C80" s="146" t="s">
        <v>378</v>
      </c>
      <c r="D80" s="39" t="s">
        <v>63</v>
      </c>
      <c r="E80" s="101" t="s">
        <v>269</v>
      </c>
      <c r="F80" s="149" t="s">
        <v>59</v>
      </c>
      <c r="G80" s="90">
        <v>350000000</v>
      </c>
      <c r="H80" s="88">
        <v>350000000</v>
      </c>
      <c r="I80" s="23"/>
    </row>
    <row r="81" spans="2:9" ht="15">
      <c r="B81" s="3" t="s">
        <v>127</v>
      </c>
      <c r="C81" s="148" t="s">
        <v>202</v>
      </c>
      <c r="D81" s="39" t="s">
        <v>63</v>
      </c>
      <c r="E81" s="101" t="s">
        <v>269</v>
      </c>
      <c r="F81" s="3" t="s">
        <v>60</v>
      </c>
      <c r="G81" s="134">
        <v>65000000</v>
      </c>
      <c r="H81" s="88">
        <v>750360000</v>
      </c>
      <c r="I81" s="23"/>
    </row>
    <row r="82" spans="2:9">
      <c r="B82" s="146" t="s">
        <v>127</v>
      </c>
      <c r="C82" s="146" t="s">
        <v>259</v>
      </c>
      <c r="D82" s="39" t="s">
        <v>63</v>
      </c>
      <c r="E82" s="101" t="s">
        <v>269</v>
      </c>
      <c r="F82" s="149" t="s">
        <v>60</v>
      </c>
      <c r="G82" s="90">
        <v>52380000</v>
      </c>
      <c r="H82" s="88">
        <v>604674720</v>
      </c>
      <c r="I82" s="23"/>
    </row>
    <row r="83" spans="2:9">
      <c r="B83" s="146" t="s">
        <v>127</v>
      </c>
      <c r="C83" s="146" t="s">
        <v>260</v>
      </c>
      <c r="D83" s="39" t="s">
        <v>63</v>
      </c>
      <c r="E83" s="101" t="s">
        <v>269</v>
      </c>
      <c r="F83" s="149" t="s">
        <v>60</v>
      </c>
      <c r="G83" s="90">
        <v>26100000</v>
      </c>
      <c r="H83" s="88">
        <v>301298400</v>
      </c>
      <c r="I83" s="23"/>
    </row>
    <row r="84" spans="2:9">
      <c r="B84" s="146" t="s">
        <v>454</v>
      </c>
      <c r="C84" s="146" t="s">
        <v>462</v>
      </c>
      <c r="D84" s="39" t="s">
        <v>63</v>
      </c>
      <c r="E84" s="101" t="s">
        <v>269</v>
      </c>
      <c r="F84" s="149" t="s">
        <v>59</v>
      </c>
      <c r="G84" s="134">
        <v>100000000</v>
      </c>
      <c r="H84" s="88">
        <v>100000000</v>
      </c>
      <c r="I84" s="23"/>
    </row>
    <row r="85" spans="2:9">
      <c r="B85" s="146" t="s">
        <v>329</v>
      </c>
      <c r="C85" s="146" t="s">
        <v>334</v>
      </c>
      <c r="D85" s="39" t="s">
        <v>63</v>
      </c>
      <c r="E85" s="101" t="s">
        <v>269</v>
      </c>
      <c r="F85" s="149" t="s">
        <v>60</v>
      </c>
      <c r="G85" s="90">
        <v>20000000</v>
      </c>
      <c r="H85" s="88">
        <v>230880000</v>
      </c>
      <c r="I85" s="23"/>
    </row>
    <row r="86" spans="2:9">
      <c r="B86" s="146" t="s">
        <v>329</v>
      </c>
      <c r="C86" s="146" t="s">
        <v>391</v>
      </c>
      <c r="D86" s="39" t="s">
        <v>63</v>
      </c>
      <c r="E86" s="101" t="s">
        <v>269</v>
      </c>
      <c r="F86" s="149" t="s">
        <v>60</v>
      </c>
      <c r="G86" s="90">
        <v>22500000</v>
      </c>
      <c r="H86" s="88">
        <v>259740000</v>
      </c>
      <c r="I86" s="23"/>
    </row>
    <row r="87" spans="2:9" ht="15">
      <c r="B87" s="3" t="s">
        <v>250</v>
      </c>
      <c r="C87" s="148" t="s">
        <v>256</v>
      </c>
      <c r="D87" s="39" t="s">
        <v>63</v>
      </c>
      <c r="E87" s="101" t="s">
        <v>269</v>
      </c>
      <c r="F87" s="3" t="s">
        <v>60</v>
      </c>
      <c r="G87" s="134">
        <v>47300000</v>
      </c>
      <c r="H87" s="88">
        <v>546031200</v>
      </c>
      <c r="I87" s="23"/>
    </row>
    <row r="88" spans="2:9">
      <c r="B88" s="146" t="s">
        <v>250</v>
      </c>
      <c r="C88" s="146" t="s">
        <v>392</v>
      </c>
      <c r="D88" s="39" t="s">
        <v>63</v>
      </c>
      <c r="E88" s="101" t="s">
        <v>269</v>
      </c>
      <c r="F88" s="149" t="s">
        <v>60</v>
      </c>
      <c r="G88" s="134">
        <v>64283000</v>
      </c>
      <c r="H88" s="88">
        <v>742082952</v>
      </c>
      <c r="I88" s="23"/>
    </row>
    <row r="89" spans="2:9">
      <c r="B89" s="146" t="s">
        <v>250</v>
      </c>
      <c r="C89" s="146" t="s">
        <v>463</v>
      </c>
      <c r="D89" s="39" t="s">
        <v>63</v>
      </c>
      <c r="E89" s="101" t="s">
        <v>269</v>
      </c>
      <c r="F89" s="149" t="s">
        <v>60</v>
      </c>
      <c r="G89" s="134">
        <v>4000000</v>
      </c>
      <c r="H89" s="88">
        <v>46176000</v>
      </c>
      <c r="I89" s="23"/>
    </row>
    <row r="90" spans="2:9">
      <c r="B90" s="146" t="s">
        <v>426</v>
      </c>
      <c r="C90" s="146" t="s">
        <v>427</v>
      </c>
      <c r="D90" s="39" t="s">
        <v>63</v>
      </c>
      <c r="E90" s="101" t="s">
        <v>269</v>
      </c>
      <c r="F90" s="149" t="s">
        <v>59</v>
      </c>
      <c r="G90" s="134">
        <v>200000000</v>
      </c>
      <c r="H90" s="88">
        <v>200000000</v>
      </c>
      <c r="I90" s="23"/>
    </row>
    <row r="91" spans="2:9">
      <c r="B91" s="146"/>
      <c r="C91" s="146"/>
      <c r="D91" s="39"/>
      <c r="E91" s="101"/>
      <c r="F91" s="149"/>
      <c r="G91" s="134"/>
      <c r="H91" s="88"/>
      <c r="I91" s="23"/>
    </row>
    <row r="92" spans="2:9">
      <c r="B92" s="146" t="s">
        <v>430</v>
      </c>
      <c r="C92" s="89"/>
      <c r="D92" s="1" t="s">
        <v>338</v>
      </c>
      <c r="E92" s="51" t="s">
        <v>339</v>
      </c>
      <c r="F92" s="137" t="s">
        <v>59</v>
      </c>
      <c r="G92" s="90">
        <v>1370388439.6599998</v>
      </c>
      <c r="H92" s="88">
        <v>1370388439.6599998</v>
      </c>
      <c r="I92" s="23"/>
    </row>
    <row r="93" spans="2:9">
      <c r="B93" s="146" t="s">
        <v>429</v>
      </c>
      <c r="C93" s="89"/>
      <c r="D93" s="1" t="s">
        <v>338</v>
      </c>
      <c r="E93" s="51" t="s">
        <v>339</v>
      </c>
      <c r="F93" s="137" t="s">
        <v>60</v>
      </c>
      <c r="G93" s="90">
        <v>3354301.92</v>
      </c>
      <c r="H93" s="88">
        <v>38745791.060324997</v>
      </c>
      <c r="I93" s="23"/>
    </row>
    <row r="94" spans="2:9">
      <c r="B94" s="146" t="s">
        <v>428</v>
      </c>
      <c r="C94" s="89"/>
      <c r="D94" s="1" t="s">
        <v>338</v>
      </c>
      <c r="E94" s="51" t="s">
        <v>339</v>
      </c>
      <c r="F94" s="137" t="s">
        <v>59</v>
      </c>
      <c r="G94" s="90">
        <v>25690334.370000001</v>
      </c>
      <c r="H94" s="88">
        <v>25690334.370000001</v>
      </c>
      <c r="I94" s="23"/>
    </row>
    <row r="95" spans="2:9">
      <c r="B95" s="146" t="s">
        <v>431</v>
      </c>
      <c r="C95" s="89"/>
      <c r="D95" s="1" t="s">
        <v>338</v>
      </c>
      <c r="E95" s="51" t="s">
        <v>379</v>
      </c>
      <c r="F95" s="137" t="s">
        <v>59</v>
      </c>
      <c r="G95" s="90">
        <v>352692877.88</v>
      </c>
      <c r="H95" s="88">
        <v>352692877.88</v>
      </c>
      <c r="I95" s="23"/>
    </row>
    <row r="96" spans="2:9">
      <c r="B96" s="146" t="s">
        <v>464</v>
      </c>
      <c r="C96" s="89"/>
      <c r="D96" s="1" t="s">
        <v>338</v>
      </c>
      <c r="E96" s="51" t="s">
        <v>379</v>
      </c>
      <c r="F96" s="137" t="s">
        <v>60</v>
      </c>
      <c r="G96" s="90">
        <v>8727062.6500000004</v>
      </c>
      <c r="H96" s="88">
        <v>100745211.2316</v>
      </c>
      <c r="I96" s="23"/>
    </row>
    <row r="97" spans="2:9">
      <c r="B97" s="146"/>
      <c r="C97" s="89"/>
      <c r="D97" s="1"/>
      <c r="E97" s="101"/>
      <c r="F97" s="138"/>
      <c r="G97" s="90"/>
      <c r="H97" s="90"/>
      <c r="I97" s="23"/>
    </row>
    <row r="98" spans="2:9">
      <c r="C98" s="2"/>
      <c r="D98" s="1"/>
      <c r="E98" s="51"/>
      <c r="F98" s="138"/>
      <c r="G98" s="90"/>
      <c r="H98" s="90"/>
    </row>
    <row r="99" spans="2:9">
      <c r="B99" s="142" t="s">
        <v>11</v>
      </c>
      <c r="C99" s="143"/>
      <c r="D99" s="143"/>
      <c r="E99" s="144"/>
      <c r="F99" s="143"/>
      <c r="G99" s="145"/>
      <c r="H99" s="145">
        <f>SUM(H20:H97)</f>
        <v>16059677557.761925</v>
      </c>
    </row>
    <row r="100" spans="2:9">
      <c r="C100" s="2"/>
      <c r="D100" s="51"/>
      <c r="E100" s="51"/>
      <c r="F100" s="51"/>
      <c r="H100" s="85"/>
    </row>
    <row r="101" spans="2:9">
      <c r="D101" s="1"/>
      <c r="E101" s="1"/>
      <c r="F101" s="1"/>
      <c r="G101" s="51" t="s">
        <v>171</v>
      </c>
      <c r="H101" s="99">
        <f>H81/G81</f>
        <v>11.544</v>
      </c>
    </row>
    <row r="102" spans="2:9">
      <c r="D102" s="1"/>
      <c r="E102" s="1"/>
      <c r="F102" s="1"/>
      <c r="G102" s="51"/>
      <c r="H102" s="99"/>
    </row>
    <row r="103" spans="2:9">
      <c r="B103" s="2" t="s">
        <v>130</v>
      </c>
      <c r="C103" s="2"/>
      <c r="D103" s="51"/>
      <c r="E103" s="51"/>
      <c r="F103" s="51"/>
    </row>
    <row r="104" spans="2:9">
      <c r="B104" s="2" t="s">
        <v>422</v>
      </c>
      <c r="C104" s="2"/>
      <c r="D104" s="51"/>
      <c r="E104" s="51"/>
      <c r="F104" s="51"/>
    </row>
    <row r="105" spans="2:9">
      <c r="B105" s="2" t="s">
        <v>203</v>
      </c>
      <c r="C105" s="2"/>
      <c r="D105" s="51"/>
      <c r="E105" s="51"/>
      <c r="F105" s="51"/>
    </row>
  </sheetData>
  <sortState ref="B21:H106">
    <sortCondition ref="B21:B106"/>
  </sortState>
  <dataValidations count="1">
    <dataValidation type="list" allowBlank="1" showInputMessage="1" showErrorMessage="1" promptTitle="Please select a currency" prompt=" " sqref="F49 F20:F37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Cover!Utskriftsområde</vt:lpstr>
      <vt:lpstr>'Investment Collateral'!Utskriftsområde</vt:lpstr>
      <vt:lpstr>'Pool overview'!Utskriftsområde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2020-05-08T07:28:36Z</dcterms:modified>
</cp:coreProperties>
</file>