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906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Cover!$A$1:$J$64</definedName>
    <definedName name="_xlnm.Print_Area" localSheetId="2">'Investment Collateral'!$A$3:$I$114</definedName>
    <definedName name="_xlnm.Print_Area" localSheetId="1">'Pool overview'!$B$1:$F$233</definedName>
  </definedNames>
  <calcPr calcId="152511"/>
</workbook>
</file>

<file path=xl/calcChain.xml><?xml version="1.0" encoding="utf-8"?>
<calcChain xmlns="http://schemas.openxmlformats.org/spreadsheetml/2006/main">
  <c r="F232" i="13" l="1"/>
  <c r="F229" i="13"/>
  <c r="F230" i="13"/>
  <c r="F231" i="13"/>
  <c r="F222" i="13"/>
  <c r="F223" i="13"/>
  <c r="F224" i="13"/>
  <c r="F225" i="13"/>
  <c r="F226" i="13"/>
  <c r="F227" i="13"/>
  <c r="F228" i="13"/>
  <c r="F221" i="13"/>
  <c r="D232" i="13"/>
  <c r="D222" i="13"/>
  <c r="D223" i="13"/>
  <c r="D224" i="13"/>
  <c r="D225" i="13"/>
  <c r="D226" i="13"/>
  <c r="D227" i="13"/>
  <c r="D228" i="13"/>
  <c r="D229" i="13"/>
  <c r="D230" i="13"/>
  <c r="D231" i="13"/>
  <c r="D221" i="13"/>
  <c r="C232" i="13"/>
  <c r="B3" i="12" l="1"/>
  <c r="C14" i="12" l="1"/>
  <c r="C16" i="12"/>
  <c r="H110" i="12"/>
  <c r="C15" i="12" l="1"/>
  <c r="C13" i="12"/>
  <c r="C12" i="12"/>
  <c r="C10" i="12"/>
  <c r="C9" i="12"/>
  <c r="C8" i="12"/>
  <c r="C7" i="12"/>
  <c r="C5" i="12"/>
  <c r="H113" i="12"/>
  <c r="H112" i="12"/>
  <c r="C48" i="11"/>
  <c r="C49" i="11"/>
  <c r="C35" i="11"/>
  <c r="E232" i="13" l="1"/>
  <c r="F220" i="13" l="1"/>
  <c r="D220" i="13"/>
  <c r="C41" i="11" l="1"/>
  <c r="J13" i="11" l="1"/>
  <c r="J19" i="11" l="1"/>
</calcChain>
</file>

<file path=xl/sharedStrings.xml><?xml version="1.0" encoding="utf-8"?>
<sst xmlns="http://schemas.openxmlformats.org/spreadsheetml/2006/main" count="984" uniqueCount="488">
  <si>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</si>
  <si>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</si>
  <si>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</si>
  <si>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</si>
  <si>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</si>
  <si>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</si>
  <si>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</si>
  <si>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</si>
  <si>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</si>
  <si>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</si>
  <si>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</si>
  <si>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</si>
  <si>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</si>
  <si>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</si>
  <si>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</si>
  <si>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</si>
  <si>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</si>
  <si>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</si>
  <si>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</si>
  <si>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</si>
  <si>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</si>
  <si>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</si>
  <si>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</si>
  <si>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</si>
  <si>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</si>
  <si>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</si>
  <si>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</si>
  <si>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</si>
  <si>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</si>
  <si>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</si>
  <si>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</si>
  <si>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</si>
  <si>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</si>
  <si>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</si>
  <si>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</si>
  <si>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</si>
  <si>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</si>
  <si>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</si>
  <si>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</si>
  <si>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</si>
  <si>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</si>
  <si>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</si>
  <si>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</si>
  <si>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</si>
  <si>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</si>
  <si>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</si>
  <si>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</si>
  <si>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</si>
  <si>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</si>
  <si>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</si>
  <si>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</si>
  <si>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</si>
  <si>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</si>
  <si>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</si>
  <si>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</si>
  <si>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</si>
  <si>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</si>
  <si>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</si>
  <si>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</si>
  <si>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</si>
  <si>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</si>
  <si>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</si>
  <si>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</si>
  <si>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Semi-annually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</si>
  <si>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</si>
  <si>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</si>
  <si>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</si>
  <si>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</si>
  <si>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</si>
  <si>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</si>
  <si>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</si>
  <si>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</si>
  <si>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</si>
  <si>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</si>
  <si>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</si>
  <si>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</si>
  <si>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</si>
  <si>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</si>
  <si>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</si>
  <si>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</si>
  <si>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</si>
  <si>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</si>
  <si>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</si>
  <si>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</si>
  <si>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</si>
  <si>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</si>
  <si>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</si>
  <si>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</si>
  <si>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</si>
  <si>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</si>
  <si>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</si>
  <si>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</si>
  <si>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</si>
  <si>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</si>
  <si>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</si>
  <si>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</si>
  <si>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</si>
  <si>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</si>
  <si>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</si>
  <si>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</si>
  <si>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</si>
  <si>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</si>
  <si>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</si>
  <si>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</si>
  <si>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</si>
  <si>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</si>
  <si>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</si>
  <si>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</si>
  <si>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</si>
  <si>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</si>
  <si>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</si>
  <si>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</si>
  <si>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</si>
  <si>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</si>
  <si>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</si>
  <si>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</si>
  <si>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</si>
  <si>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</si>
  <si>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</si>
  <si>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</si>
  <si>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</si>
  <si>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</si>
  <si>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</si>
  <si>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</si>
  <si>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</si>
  <si>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</si>
  <si>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</si>
  <si>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</si>
  <si>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SPITSBERGEN</t>
  </si>
  <si>
    <t>TELEMARK</t>
  </si>
  <si>
    <t>TROMS</t>
  </si>
  <si>
    <t>VEST AGDER</t>
  </si>
  <si>
    <t>Public Covered Bonds Outstanding: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</si>
  <si>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</si>
  <si>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</si>
  <si>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</si>
  <si>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</si>
  <si>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</si>
  <si>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</si>
  <si>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</si>
  <si>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</si>
  <si>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</si>
  <si>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</si>
  <si>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</si>
  <si>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</si>
  <si>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</si>
  <si>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</si>
  <si>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</si>
  <si>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</si>
  <si>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</si>
  <si>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</si>
  <si>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</si>
  <si>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</si>
  <si>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</si>
  <si>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</si>
  <si>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</si>
  <si>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</si>
  <si>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</si>
  <si>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</si>
  <si>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</si>
  <si>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</si>
  <si>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</si>
  <si>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</si>
  <si>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</si>
  <si>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</si>
  <si>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</si>
  <si>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</si>
  <si>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</si>
  <si>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</si>
  <si>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</si>
  <si>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</si>
  <si>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</si>
  <si>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</si>
  <si>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</si>
  <si>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</si>
  <si>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</si>
  <si>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</si>
  <si>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</si>
  <si>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</si>
  <si>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</si>
  <si>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</si>
  <si>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</si>
  <si>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</si>
  <si>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</si>
  <si>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</si>
  <si>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</si>
  <si>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</si>
  <si>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</si>
  <si>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</si>
  <si>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</si>
  <si>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</si>
  <si>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</si>
  <si>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</si>
  <si>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</si>
  <si>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</si>
  <si>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</si>
  <si>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</si>
  <si>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</si>
  <si>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</si>
  <si>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</si>
  <si>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</si>
  <si>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</si>
  <si>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</si>
  <si>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</si>
  <si>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</si>
  <si>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</si>
  <si>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</si>
  <si>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</si>
  <si>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</si>
  <si>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</si>
  <si>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</si>
  <si>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</si>
  <si>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</si>
  <si>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>Current</t>
  </si>
  <si>
    <t>Series 6/2013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</si>
  <si>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</si>
  <si>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</si>
  <si>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</si>
  <si>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</si>
  <si>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</si>
  <si>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</si>
  <si>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</si>
  <si>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</si>
  <si>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</si>
  <si>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</si>
  <si>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</si>
  <si>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</si>
  <si>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</si>
  <si>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6/2012</t>
  </si>
  <si>
    <t>Series 4/2012</t>
  </si>
  <si>
    <t>Series 7/2011</t>
  </si>
  <si>
    <t>Series 4/2011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</si>
  <si>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</si>
  <si>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</si>
  <si>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</si>
  <si>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</si>
  <si>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</si>
  <si>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XS0988357090</t>
  </si>
  <si>
    <t>XS0987101242</t>
  </si>
  <si>
    <t>** Any differences in this table and the financial statements is due to the quarter end FX rates used for non-NOK amounts in this table,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</si>
  <si>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</si>
  <si>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</si>
  <si>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</si>
  <si>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</si>
  <si>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</si>
  <si>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</si>
  <si>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</si>
  <si>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</si>
  <si>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</si>
  <si>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Series 3/2015</t>
  </si>
  <si>
    <t>09 / 2015</t>
  </si>
  <si>
    <t>09 / 2022</t>
  </si>
  <si>
    <t>XS1285867419</t>
  </si>
  <si>
    <t>Møre Boligkreditt AS</t>
  </si>
  <si>
    <t>XS1285892870</t>
  </si>
  <si>
    <t>Eika Boligkreditt AS</t>
  </si>
  <si>
    <t>NO0010663727</t>
  </si>
  <si>
    <t>Series 3 / 2016</t>
  </si>
  <si>
    <t>03 / 2016</t>
  </si>
  <si>
    <t>09 / 2021</t>
  </si>
  <si>
    <t>0.375% Fixed rate</t>
  </si>
  <si>
    <t>0.75% Fixed rate</t>
  </si>
  <si>
    <t>1.50%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</si>
  <si>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</si>
  <si>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</si>
  <si>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</si>
  <si>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</si>
  <si>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</si>
  <si>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</si>
  <si>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</si>
  <si>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</si>
  <si>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</si>
  <si>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</si>
  <si>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</si>
  <si>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</si>
  <si>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</si>
  <si>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</si>
  <si>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</si>
  <si>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</si>
  <si>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</si>
  <si>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</si>
  <si>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</si>
  <si>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</si>
  <si>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</si>
  <si>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</si>
  <si>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</si>
  <si>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</si>
  <si>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</si>
  <si>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</si>
  <si>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</si>
  <si>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</si>
  <si>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</si>
  <si>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</si>
  <si>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</si>
  <si>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</si>
  <si>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</si>
  <si>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XS0894500981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</si>
  <si>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</si>
  <si>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</si>
  <si>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</si>
  <si>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</si>
  <si>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</si>
  <si>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</si>
  <si>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</si>
  <si>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</si>
  <si>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</si>
  <si>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</si>
  <si>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</si>
  <si>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</si>
  <si>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</si>
  <si>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</si>
  <si>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</si>
  <si>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</si>
  <si>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</si>
  <si>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</si>
  <si>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</si>
  <si>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</si>
  <si>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</si>
  <si>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</si>
  <si>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</si>
  <si>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</si>
  <si>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</si>
  <si>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</si>
  <si>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</si>
  <si>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</si>
  <si>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</si>
  <si>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</si>
  <si>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</si>
  <si>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-- / Aaa / --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</si>
  <si>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</si>
  <si>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</si>
  <si>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</si>
  <si>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</si>
  <si>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</si>
  <si>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</si>
  <si>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</si>
  <si>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NO0010793573</t>
  </si>
  <si>
    <t>XS1554271590</t>
  </si>
  <si>
    <t>XS1622285283</t>
  </si>
  <si>
    <t>NO0010798044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</si>
  <si>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</si>
  <si>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</si>
  <si>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</si>
  <si>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</si>
  <si>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</si>
  <si>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</si>
  <si>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</si>
  <si>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</si>
  <si>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</si>
  <si>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</si>
  <si>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NO0010745342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</si>
  <si>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</si>
  <si>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</si>
  <si>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</si>
  <si>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</si>
  <si>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</si>
  <si>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</si>
  <si>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</si>
  <si>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</si>
  <si>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XS171637104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</si>
  <si>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</si>
  <si>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</si>
  <si>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</si>
  <si>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</si>
  <si>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</si>
  <si>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</si>
  <si>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</si>
  <si>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</si>
  <si>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</si>
  <si>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</si>
  <si>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</si>
  <si>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</si>
  <si>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</si>
  <si>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</si>
  <si>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</si>
  <si>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</si>
  <si>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</si>
  <si>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</si>
  <si>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</si>
  <si>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</si>
  <si>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NO0010819543</t>
  </si>
  <si>
    <t>NO0010819717</t>
  </si>
  <si>
    <t>XS1756428469</t>
  </si>
  <si>
    <t>XS1778322351</t>
  </si>
  <si>
    <t>XS1784067529</t>
  </si>
  <si>
    <t>XS1799048704</t>
  </si>
  <si>
    <t>XS1799536922</t>
  </si>
  <si>
    <t>Deposit</t>
  </si>
  <si>
    <t>Sparebank 1 SR-Bank</t>
  </si>
  <si>
    <t>Sparebank 1 Nord-Norge</t>
  </si>
  <si>
    <t>Skandinaviska Enskilda Bank Oslo</t>
  </si>
  <si>
    <t>Swedbank</t>
  </si>
  <si>
    <t>A- / A1 / -</t>
  </si>
  <si>
    <t>A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</si>
  <si>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</si>
  <si>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</si>
  <si>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</si>
  <si>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</si>
  <si>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</si>
  <si>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</si>
  <si>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</si>
  <si>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4/2013</t>
  </si>
  <si>
    <t>XS1839386908</t>
  </si>
  <si>
    <t>Percentage substitute assets of cover pool</t>
  </si>
  <si>
    <t>NO0010672405</t>
  </si>
  <si>
    <t>NO0010794308</t>
  </si>
  <si>
    <t>AAA / Aa1 / AA-</t>
  </si>
  <si>
    <t>SpareBank 1 SMN</t>
  </si>
  <si>
    <t>Weighted average current mortgage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</si>
  <si>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</si>
  <si>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</si>
  <si>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</si>
  <si>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Covered Bonds outstanding</t>
  </si>
  <si>
    <t>Number of mortgages in Pool</t>
  </si>
  <si>
    <t>Total outstanding current balance of mortgages in the portfolio</t>
  </si>
  <si>
    <t>Number of loans</t>
  </si>
  <si>
    <t>Green loans backing green covered bonds</t>
  </si>
  <si>
    <t>XS1137512742</t>
  </si>
  <si>
    <t>01 / 2015</t>
  </si>
  <si>
    <t>NO0070834450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</si>
  <si>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</si>
  <si>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</si>
  <si>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</si>
  <si>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</si>
  <si>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</si>
  <si>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</si>
  <si>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</si>
  <si>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</si>
  <si>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VESTFOLD</t>
  </si>
  <si>
    <t>ØSTFOLD</t>
  </si>
  <si>
    <t>DANSKE BANK A/S</t>
  </si>
  <si>
    <t>XS1555330999</t>
  </si>
  <si>
    <t>NORDEA MORTGAGE BANK PLC</t>
  </si>
  <si>
    <t>NO0010835390</t>
  </si>
  <si>
    <t>Series 1/2019</t>
  </si>
  <si>
    <t>01 / 2019</t>
  </si>
  <si>
    <t>01 / 2029</t>
  </si>
  <si>
    <t>1% Fixed rate</t>
  </si>
  <si>
    <t>1.49% Fixed rate</t>
  </si>
  <si>
    <t>XS1943561883</t>
  </si>
  <si>
    <t>CITY OF STOCKHOLM</t>
  </si>
  <si>
    <t>Storebrand Boligkreditt AS</t>
  </si>
  <si>
    <t>NO0010826233</t>
  </si>
  <si>
    <t>NO0010664394</t>
  </si>
  <si>
    <t>NO0010721111</t>
  </si>
  <si>
    <t>NO0010723471</t>
  </si>
  <si>
    <t>NO0010821051</t>
  </si>
  <si>
    <t>NO0010835473</t>
  </si>
  <si>
    <t>NO0010843626</t>
  </si>
  <si>
    <t>NO0010703531</t>
  </si>
  <si>
    <t>XS1948598997</t>
  </si>
  <si>
    <t>NO0010714058</t>
  </si>
  <si>
    <t>NO0010712953</t>
  </si>
  <si>
    <t>NO0010847114</t>
  </si>
  <si>
    <t>NO0010760192</t>
  </si>
  <si>
    <t>NO0010708118</t>
  </si>
  <si>
    <t>AA- / Aa3 / A+</t>
  </si>
  <si>
    <t>AA- / Aa3 / AA-</t>
  </si>
  <si>
    <t>2nd Quarter 2019</t>
  </si>
  <si>
    <t>Date of Report: 30/06/19</t>
  </si>
  <si>
    <t>Covered Bond Programme - Cover Pool Report 30. June 2019</t>
  </si>
  <si>
    <t>Series 2/2019</t>
  </si>
  <si>
    <t>05 / 2019</t>
  </si>
  <si>
    <t>05 / 2026</t>
  </si>
  <si>
    <t>XS1995620967</t>
  </si>
  <si>
    <t>Series 7/2012</t>
  </si>
  <si>
    <t>DnB NOR Boligkreditt AS</t>
  </si>
  <si>
    <t>Sparebanken Øst Boligkreditt</t>
  </si>
  <si>
    <t>NO0010765670</t>
  </si>
  <si>
    <t>NO0010840697</t>
  </si>
  <si>
    <t>XS1308759718</t>
  </si>
  <si>
    <t>NO0010775190</t>
  </si>
  <si>
    <t>NO0010853096</t>
  </si>
  <si>
    <t>XS1626109968</t>
  </si>
  <si>
    <t>XS1324085569</t>
  </si>
  <si>
    <t>NO0010748338</t>
  </si>
  <si>
    <t>XS1565074744</t>
  </si>
  <si>
    <t>XS1951084638</t>
  </si>
  <si>
    <t>NO0010709124</t>
  </si>
  <si>
    <t>XS2002504194</t>
  </si>
  <si>
    <t>XS1300812077</t>
  </si>
  <si>
    <t>DNB Bank ASA</t>
  </si>
  <si>
    <t>Repo</t>
  </si>
  <si>
    <t xml:space="preserve">   Repo</t>
  </si>
  <si>
    <t>3 months NIBOR basis.  This list contains exposures at nominal values excluding swaps and accrued interest</t>
  </si>
  <si>
    <t>Weighted Average Current LTV (Indexed EAD) (%)</t>
  </si>
  <si>
    <t>Weighted Average Original LTV (Non-Indexed EAD) (%)</t>
  </si>
  <si>
    <t xml:space="preserve">Green loans exclude apartments from 2009-2011, i.e. these are only included from construction year 2012 onwards (CBI benchmark)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</si>
</sst>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i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/>
    <xf numFmtId="3" fontId="20" fillId="0" borderId="0" xfId="46" applyNumberFormat="1" applyFont="1" applyFill="1" applyBorder="1"/>
    <xf numFmtId="10" fontId="35" fillId="0" borderId="0" xfId="0" applyNumberFormat="1" applyFont="1" applyAlignment="1">
      <alignment horizontal="left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169" fontId="18" fillId="33" borderId="19" xfId="0" applyNumberFormat="1" applyFont="1" applyFill="1" applyBorder="1" applyAlignment="1">
      <alignment horizontal="center"/>
    </xf>
    <xf numFmtId="9" fontId="18" fillId="33" borderId="2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8" fontId="22" fillId="0" borderId="0" xfId="43" applyNumberFormat="1" applyFont="1"/>
    <xf numFmtId="0" fontId="80" fillId="0" borderId="0" xfId="0" applyFont="1"/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47" applyFont="1" applyFill="1" applyBorder="1" applyAlignment="1" applyProtection="1">
      <alignment vertical="center" wrapText="1"/>
      <protection locked="0"/>
    </xf>
    <xf numFmtId="0" fontId="20" fillId="0" borderId="16" xfId="0" applyFont="1" applyBorder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75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6"/>
  <sheetViews>
    <sheetView zoomScaleNormal="100" workbookViewId="0">
      <selection activeCell="B7" sqref="B7:I7"/>
    </sheetView>
  </sheetViews>
  <sheetFormatPr defaultColWidth="9.140625" defaultRowHeight="12"/>
  <cols>
    <col min="1" max="1" width="1.28515625" style="123" customWidth="1"/>
    <col min="2" max="2" width="18.28515625" style="123" customWidth="1"/>
    <col min="3" max="3" width="12.85546875" style="28" bestFit="1" customWidth="1"/>
    <col min="4" max="4" width="21.5703125" style="123" customWidth="1"/>
    <col min="5" max="5" width="20" style="123" bestFit="1" customWidth="1"/>
    <col min="6" max="6" width="15.7109375" style="123" customWidth="1"/>
    <col min="7" max="7" width="20.5703125" style="123" customWidth="1"/>
    <col min="8" max="8" width="23.42578125" style="125" customWidth="1"/>
    <col min="9" max="10" width="14.7109375" style="123" customWidth="1"/>
    <col min="11" max="11" width="23.7109375" style="223" bestFit="1" customWidth="1"/>
    <col min="12" max="13" width="9.140625" style="123"/>
    <col min="14" max="14" width="18.42578125" style="123" bestFit="1" customWidth="1"/>
    <col min="15" max="15" width="10" style="123" bestFit="1" customWidth="1"/>
    <col min="16" max="16" width="9.140625" style="123"/>
    <col min="17" max="17" width="15.7109375" style="123" bestFit="1" customWidth="1"/>
    <col min="18" max="18" width="12.5703125" style="123" bestFit="1" customWidth="1"/>
    <col min="19" max="16384" width="9.140625" style="123"/>
  </cols>
  <sheetData>
    <row r="3" spans="2:18">
      <c r="B3" s="7"/>
      <c r="C3" s="53"/>
      <c r="D3" s="7"/>
      <c r="E3" s="8"/>
      <c r="F3" s="8"/>
      <c r="G3" s="8"/>
      <c r="H3" s="9"/>
    </row>
    <row r="4" spans="2:18">
      <c r="B4" s="7"/>
      <c r="C4" s="53"/>
      <c r="D4" s="7"/>
      <c r="E4" s="8" t="s">
        <v>0</v>
      </c>
      <c r="F4" s="8"/>
      <c r="G4" s="8" t="s">
        <v>0</v>
      </c>
      <c r="H4" s="9"/>
    </row>
    <row r="5" spans="2:18">
      <c r="B5" s="7"/>
      <c r="C5" s="53"/>
      <c r="D5" s="7"/>
      <c r="E5" s="8"/>
      <c r="F5" s="8"/>
      <c r="G5" s="8"/>
      <c r="H5" s="9"/>
    </row>
    <row r="6" spans="2:18" ht="20.25" customHeight="1">
      <c r="B6" s="254"/>
      <c r="C6" s="254"/>
      <c r="D6" s="254"/>
      <c r="E6" s="254"/>
      <c r="F6" s="254"/>
      <c r="G6" s="254"/>
      <c r="H6" s="254"/>
      <c r="I6" s="254"/>
    </row>
    <row r="7" spans="2:18">
      <c r="B7" s="254" t="s">
        <v>460</v>
      </c>
      <c r="C7" s="254"/>
      <c r="D7" s="254"/>
      <c r="E7" s="254"/>
      <c r="F7" s="254"/>
      <c r="G7" s="254"/>
      <c r="H7" s="254"/>
      <c r="I7" s="254"/>
    </row>
    <row r="8" spans="2:18" ht="12.75" thickBot="1">
      <c r="B8" s="255" t="s">
        <v>132</v>
      </c>
      <c r="C8" s="255"/>
      <c r="D8" s="255"/>
      <c r="E8" s="255"/>
      <c r="F8" s="255"/>
      <c r="G8" s="255"/>
      <c r="H8" s="255"/>
      <c r="I8" s="255"/>
    </row>
    <row r="9" spans="2:18" ht="12.75" customHeight="1">
      <c r="B9" s="10"/>
      <c r="C9" s="142"/>
      <c r="D9" s="10"/>
      <c r="E9" s="10"/>
      <c r="F9" s="10"/>
      <c r="G9" s="10"/>
      <c r="H9" s="10"/>
      <c r="I9" s="10"/>
      <c r="J9" s="10"/>
    </row>
    <row r="10" spans="2:18">
      <c r="B10" s="11" t="s">
        <v>46</v>
      </c>
      <c r="C10" s="12" t="s">
        <v>225</v>
      </c>
      <c r="D10" s="12" t="s">
        <v>197</v>
      </c>
      <c r="E10" s="13" t="s">
        <v>47</v>
      </c>
      <c r="F10" s="12" t="s">
        <v>48</v>
      </c>
      <c r="G10" s="12" t="s">
        <v>49</v>
      </c>
      <c r="H10" s="12" t="s">
        <v>50</v>
      </c>
      <c r="I10" s="12" t="s">
        <v>51</v>
      </c>
      <c r="J10" s="12" t="s">
        <v>194</v>
      </c>
    </row>
    <row r="11" spans="2:18">
      <c r="B11" s="224" t="s">
        <v>60</v>
      </c>
    </row>
    <row r="12" spans="2:18">
      <c r="B12" s="8" t="s">
        <v>332</v>
      </c>
      <c r="C12" s="161">
        <v>1000</v>
      </c>
      <c r="D12" s="225" t="s">
        <v>85</v>
      </c>
      <c r="E12" s="226" t="s">
        <v>333</v>
      </c>
      <c r="F12" s="23" t="s">
        <v>52</v>
      </c>
      <c r="G12" s="198" t="s">
        <v>260</v>
      </c>
      <c r="H12" s="23" t="s">
        <v>2</v>
      </c>
      <c r="I12" s="23" t="s">
        <v>334</v>
      </c>
      <c r="J12" s="227">
        <v>9.4600000000000009</v>
      </c>
    </row>
    <row r="13" spans="2:18">
      <c r="B13" s="8" t="s">
        <v>313</v>
      </c>
      <c r="C13" s="161">
        <v>1000</v>
      </c>
      <c r="D13" s="225" t="s">
        <v>314</v>
      </c>
      <c r="E13" s="226" t="s">
        <v>315</v>
      </c>
      <c r="F13" s="23" t="s">
        <v>52</v>
      </c>
      <c r="G13" s="198" t="s">
        <v>316</v>
      </c>
      <c r="H13" s="23" t="s">
        <v>2</v>
      </c>
      <c r="I13" s="23" t="s">
        <v>317</v>
      </c>
      <c r="J13" s="227">
        <f>(9.0489+(4530000000/500000000))/2</f>
        <v>9.0544499999999992</v>
      </c>
      <c r="M13" s="228"/>
      <c r="N13" s="228"/>
      <c r="O13" s="229"/>
      <c r="P13" s="228"/>
    </row>
    <row r="14" spans="2:18">
      <c r="B14" s="8" t="s">
        <v>318</v>
      </c>
      <c r="C14" s="161">
        <v>20</v>
      </c>
      <c r="D14" s="225" t="s">
        <v>314</v>
      </c>
      <c r="E14" s="226" t="s">
        <v>319</v>
      </c>
      <c r="F14" s="23" t="s">
        <v>52</v>
      </c>
      <c r="G14" s="52" t="s">
        <v>321</v>
      </c>
      <c r="H14" s="23" t="s">
        <v>2</v>
      </c>
      <c r="I14" s="23" t="s">
        <v>320</v>
      </c>
      <c r="J14" s="227" t="s">
        <v>289</v>
      </c>
      <c r="M14" s="228"/>
      <c r="N14" s="228"/>
      <c r="O14" s="229"/>
      <c r="P14" s="228"/>
    </row>
    <row r="15" spans="2:18">
      <c r="B15" s="8" t="s">
        <v>302</v>
      </c>
      <c r="C15" s="161">
        <v>1000</v>
      </c>
      <c r="D15" s="225" t="s">
        <v>303</v>
      </c>
      <c r="E15" s="226" t="s">
        <v>304</v>
      </c>
      <c r="F15" s="23" t="s">
        <v>52</v>
      </c>
      <c r="G15" s="198" t="s">
        <v>260</v>
      </c>
      <c r="H15" s="23" t="s">
        <v>2</v>
      </c>
      <c r="I15" s="23" t="s">
        <v>305</v>
      </c>
      <c r="J15" s="204">
        <v>9.32</v>
      </c>
      <c r="M15" s="230"/>
      <c r="N15" s="228"/>
      <c r="O15" s="229"/>
      <c r="P15" s="228"/>
      <c r="Q15" s="231"/>
      <c r="R15" s="229"/>
    </row>
    <row r="16" spans="2:18">
      <c r="B16" s="8" t="s">
        <v>266</v>
      </c>
      <c r="C16" s="161">
        <v>30</v>
      </c>
      <c r="D16" s="225" t="s">
        <v>83</v>
      </c>
      <c r="E16" s="226" t="s">
        <v>267</v>
      </c>
      <c r="F16" s="23" t="s">
        <v>52</v>
      </c>
      <c r="G16" s="198" t="s">
        <v>268</v>
      </c>
      <c r="H16" s="23" t="s">
        <v>2</v>
      </c>
      <c r="I16" s="23" t="s">
        <v>269</v>
      </c>
      <c r="J16" s="232">
        <v>9.5</v>
      </c>
      <c r="M16" s="230"/>
      <c r="N16" s="228"/>
      <c r="O16" s="229"/>
      <c r="P16" s="228"/>
      <c r="Q16" s="231"/>
      <c r="R16" s="229"/>
    </row>
    <row r="17" spans="2:18">
      <c r="B17" s="8" t="s">
        <v>257</v>
      </c>
      <c r="C17" s="161">
        <v>1000</v>
      </c>
      <c r="D17" s="225" t="s">
        <v>258</v>
      </c>
      <c r="E17" s="226" t="s">
        <v>272</v>
      </c>
      <c r="F17" s="23" t="s">
        <v>52</v>
      </c>
      <c r="G17" s="198" t="s">
        <v>260</v>
      </c>
      <c r="H17" s="23" t="s">
        <v>2</v>
      </c>
      <c r="I17" s="23" t="s">
        <v>265</v>
      </c>
      <c r="J17" s="232">
        <v>9.4184999999999999</v>
      </c>
      <c r="M17" s="230"/>
      <c r="N17" s="228"/>
      <c r="O17" s="229"/>
      <c r="P17" s="228"/>
      <c r="Q17" s="231"/>
      <c r="R17" s="229"/>
    </row>
    <row r="18" spans="2:18">
      <c r="B18" s="8" t="s">
        <v>285</v>
      </c>
      <c r="C18" s="161">
        <v>15</v>
      </c>
      <c r="D18" s="225" t="s">
        <v>258</v>
      </c>
      <c r="E18" s="226" t="s">
        <v>286</v>
      </c>
      <c r="F18" s="23" t="s">
        <v>52</v>
      </c>
      <c r="G18" s="52" t="s">
        <v>288</v>
      </c>
      <c r="H18" s="23" t="s">
        <v>1</v>
      </c>
      <c r="I18" s="23" t="s">
        <v>287</v>
      </c>
      <c r="J18" s="233" t="s">
        <v>289</v>
      </c>
      <c r="Q18" s="231"/>
      <c r="R18" s="229"/>
    </row>
    <row r="19" spans="2:18">
      <c r="B19" s="123" t="s">
        <v>249</v>
      </c>
      <c r="C19" s="161">
        <v>1000</v>
      </c>
      <c r="D19" s="234" t="s">
        <v>250</v>
      </c>
      <c r="E19" s="234" t="s">
        <v>251</v>
      </c>
      <c r="F19" s="23" t="s">
        <v>52</v>
      </c>
      <c r="G19" s="23" t="s">
        <v>261</v>
      </c>
      <c r="H19" s="29" t="s">
        <v>2</v>
      </c>
      <c r="I19" s="29" t="s">
        <v>252</v>
      </c>
      <c r="J19" s="204">
        <f>9.415</f>
        <v>9.4149999999999991</v>
      </c>
      <c r="Q19" s="231"/>
      <c r="R19" s="235"/>
    </row>
    <row r="20" spans="2:18">
      <c r="B20" s="123" t="s">
        <v>214</v>
      </c>
      <c r="C20" s="161">
        <v>1000</v>
      </c>
      <c r="D20" s="234" t="s">
        <v>215</v>
      </c>
      <c r="E20" s="234" t="s">
        <v>216</v>
      </c>
      <c r="F20" s="23" t="s">
        <v>52</v>
      </c>
      <c r="G20" s="23" t="s">
        <v>262</v>
      </c>
      <c r="H20" s="29" t="s">
        <v>2</v>
      </c>
      <c r="I20" s="29" t="s">
        <v>217</v>
      </c>
      <c r="J20" s="204">
        <v>8.2799999999999994</v>
      </c>
      <c r="N20" s="236"/>
      <c r="Q20" s="237"/>
    </row>
    <row r="21" spans="2:18">
      <c r="B21" s="230" t="s">
        <v>401</v>
      </c>
      <c r="C21" s="161">
        <v>1000</v>
      </c>
      <c r="D21" s="135" t="s">
        <v>210</v>
      </c>
      <c r="E21" s="36" t="s">
        <v>195</v>
      </c>
      <c r="F21" s="23" t="s">
        <v>52</v>
      </c>
      <c r="G21" s="23" t="s">
        <v>262</v>
      </c>
      <c r="H21" s="23" t="s">
        <v>2</v>
      </c>
      <c r="I21" s="28" t="s">
        <v>212</v>
      </c>
      <c r="J21" s="204">
        <v>7.61</v>
      </c>
      <c r="N21" s="223"/>
      <c r="O21" s="236"/>
      <c r="Q21" s="236"/>
    </row>
    <row r="22" spans="2:18">
      <c r="B22" s="230" t="s">
        <v>400</v>
      </c>
      <c r="C22" s="161">
        <v>1000</v>
      </c>
      <c r="D22" s="36" t="s">
        <v>199</v>
      </c>
      <c r="E22" s="36" t="s">
        <v>259</v>
      </c>
      <c r="F22" s="23" t="s">
        <v>52</v>
      </c>
      <c r="G22" s="23" t="s">
        <v>263</v>
      </c>
      <c r="H22" s="23" t="s">
        <v>2</v>
      </c>
      <c r="I22" s="24" t="s">
        <v>65</v>
      </c>
      <c r="J22" s="205">
        <v>7.7</v>
      </c>
      <c r="Q22" s="236"/>
    </row>
    <row r="23" spans="2:18">
      <c r="B23" s="230" t="s">
        <v>399</v>
      </c>
      <c r="C23" s="161">
        <v>1000</v>
      </c>
      <c r="D23" s="36" t="s">
        <v>200</v>
      </c>
      <c r="E23" s="36" t="s">
        <v>84</v>
      </c>
      <c r="F23" s="23" t="s">
        <v>52</v>
      </c>
      <c r="G23" s="23" t="s">
        <v>264</v>
      </c>
      <c r="H23" s="23" t="s">
        <v>2</v>
      </c>
      <c r="I23" s="24" t="s">
        <v>62</v>
      </c>
      <c r="J23" s="205">
        <v>7.93</v>
      </c>
      <c r="O23" s="236"/>
      <c r="Q23" s="236"/>
    </row>
    <row r="24" spans="2:18">
      <c r="B24" s="230" t="s">
        <v>365</v>
      </c>
      <c r="C24" s="161">
        <v>1000</v>
      </c>
      <c r="D24" s="36" t="s">
        <v>362</v>
      </c>
      <c r="E24" s="36" t="s">
        <v>363</v>
      </c>
      <c r="F24" s="23" t="s">
        <v>342</v>
      </c>
      <c r="G24" s="23" t="s">
        <v>361</v>
      </c>
      <c r="H24" s="23" t="s">
        <v>2</v>
      </c>
      <c r="I24" s="24" t="s">
        <v>360</v>
      </c>
      <c r="J24" s="205">
        <v>9.64</v>
      </c>
      <c r="O24" s="236"/>
      <c r="Q24" s="236"/>
    </row>
    <row r="25" spans="2:18">
      <c r="B25" s="230" t="s">
        <v>398</v>
      </c>
      <c r="C25" s="161">
        <v>1000</v>
      </c>
      <c r="D25" s="36" t="s">
        <v>81</v>
      </c>
      <c r="E25" s="36" t="s">
        <v>341</v>
      </c>
      <c r="F25" s="23" t="s">
        <v>342</v>
      </c>
      <c r="G25" s="23" t="s">
        <v>260</v>
      </c>
      <c r="H25" s="23" t="s">
        <v>2</v>
      </c>
      <c r="I25" s="24" t="s">
        <v>402</v>
      </c>
      <c r="J25" s="205">
        <v>9.5</v>
      </c>
      <c r="O25" s="236"/>
      <c r="Q25" s="236"/>
    </row>
    <row r="26" spans="2:18">
      <c r="B26" s="230" t="s">
        <v>421</v>
      </c>
      <c r="C26" s="161">
        <v>25</v>
      </c>
      <c r="D26" s="36" t="s">
        <v>426</v>
      </c>
      <c r="E26" s="36" t="s">
        <v>425</v>
      </c>
      <c r="F26" s="23" t="s">
        <v>342</v>
      </c>
      <c r="G26" s="23" t="s">
        <v>438</v>
      </c>
      <c r="H26" s="23" t="s">
        <v>2</v>
      </c>
      <c r="I26" s="24" t="s">
        <v>427</v>
      </c>
      <c r="J26" s="205">
        <v>10</v>
      </c>
      <c r="O26" s="236"/>
      <c r="Q26" s="236"/>
    </row>
    <row r="27" spans="2:18">
      <c r="B27" s="230" t="s">
        <v>434</v>
      </c>
      <c r="C27" s="161">
        <v>1250</v>
      </c>
      <c r="D27" s="135" t="s">
        <v>435</v>
      </c>
      <c r="E27" s="36" t="s">
        <v>436</v>
      </c>
      <c r="F27" s="23" t="s">
        <v>342</v>
      </c>
      <c r="G27" s="23" t="s">
        <v>437</v>
      </c>
      <c r="H27" s="23" t="s">
        <v>2</v>
      </c>
      <c r="I27" s="24" t="s">
        <v>439</v>
      </c>
      <c r="J27" s="205">
        <v>9.7799999999999994</v>
      </c>
      <c r="O27" s="236"/>
      <c r="Q27" s="236"/>
    </row>
    <row r="28" spans="2:18">
      <c r="B28" s="230" t="s">
        <v>461</v>
      </c>
      <c r="C28" s="161">
        <v>1000</v>
      </c>
      <c r="D28" s="135" t="s">
        <v>462</v>
      </c>
      <c r="E28" s="36" t="s">
        <v>463</v>
      </c>
      <c r="F28" s="23" t="s">
        <v>342</v>
      </c>
      <c r="G28" s="198">
        <v>1.25E-3</v>
      </c>
      <c r="H28" s="23" t="s">
        <v>2</v>
      </c>
      <c r="I28" s="24" t="s">
        <v>464</v>
      </c>
      <c r="J28" s="205">
        <v>9.75</v>
      </c>
      <c r="O28" s="236"/>
      <c r="Q28" s="236"/>
    </row>
    <row r="29" spans="2:18">
      <c r="B29" s="8"/>
      <c r="C29" s="161"/>
      <c r="D29" s="36"/>
      <c r="E29" s="36"/>
      <c r="F29" s="23"/>
      <c r="G29" s="23"/>
      <c r="H29" s="23"/>
      <c r="I29" s="24"/>
      <c r="J29" s="205"/>
      <c r="O29" s="236"/>
      <c r="Q29" s="236"/>
    </row>
    <row r="30" spans="2:18">
      <c r="B30" s="136" t="s">
        <v>354</v>
      </c>
      <c r="O30" s="236"/>
      <c r="Q30" s="236"/>
    </row>
    <row r="31" spans="2:18">
      <c r="B31" s="8" t="s">
        <v>364</v>
      </c>
      <c r="C31" s="161">
        <v>500</v>
      </c>
      <c r="D31" s="221" t="s">
        <v>355</v>
      </c>
      <c r="E31" s="36" t="s">
        <v>356</v>
      </c>
      <c r="F31" s="23" t="s">
        <v>342</v>
      </c>
      <c r="G31" s="23" t="s">
        <v>358</v>
      </c>
      <c r="H31" s="23" t="s">
        <v>1</v>
      </c>
      <c r="I31" s="24" t="s">
        <v>359</v>
      </c>
      <c r="J31" s="205">
        <v>10.692</v>
      </c>
      <c r="O31" s="236"/>
      <c r="Q31" s="236"/>
    </row>
    <row r="32" spans="2:18">
      <c r="B32" s="8" t="s">
        <v>397</v>
      </c>
      <c r="C32" s="161">
        <v>250</v>
      </c>
      <c r="D32" s="221" t="s">
        <v>394</v>
      </c>
      <c r="E32" s="36" t="s">
        <v>395</v>
      </c>
      <c r="F32" s="23" t="s">
        <v>342</v>
      </c>
      <c r="G32" s="198">
        <v>1.7500000000000002E-2</v>
      </c>
      <c r="H32" s="23" t="s">
        <v>2</v>
      </c>
      <c r="I32" s="24" t="s">
        <v>396</v>
      </c>
      <c r="J32" s="205">
        <v>11.01</v>
      </c>
      <c r="O32" s="236"/>
      <c r="Q32" s="236"/>
    </row>
    <row r="33" spans="1:11">
      <c r="B33" s="8"/>
      <c r="C33" s="23"/>
      <c r="D33" s="36"/>
      <c r="E33" s="36"/>
      <c r="F33" s="23"/>
      <c r="G33" s="23"/>
      <c r="H33" s="23"/>
      <c r="I33" s="24"/>
      <c r="J33" s="205"/>
    </row>
    <row r="34" spans="1:11">
      <c r="B34" s="136" t="s">
        <v>71</v>
      </c>
      <c r="C34" s="23"/>
      <c r="D34" s="23"/>
      <c r="E34" s="36"/>
      <c r="F34" s="23"/>
      <c r="G34" s="23"/>
      <c r="H34" s="29"/>
      <c r="I34" s="24"/>
      <c r="J34" s="205"/>
    </row>
    <row r="35" spans="1:11">
      <c r="B35" s="7" t="s">
        <v>465</v>
      </c>
      <c r="C35" s="161">
        <f>1250-199.25</f>
        <v>1050.75</v>
      </c>
      <c r="D35" s="36" t="s">
        <v>201</v>
      </c>
      <c r="E35" s="36" t="s">
        <v>138</v>
      </c>
      <c r="F35" s="23" t="s">
        <v>52</v>
      </c>
      <c r="G35" s="23" t="s">
        <v>139</v>
      </c>
      <c r="H35" s="23" t="s">
        <v>63</v>
      </c>
      <c r="I35" s="24" t="s">
        <v>140</v>
      </c>
      <c r="J35" s="205">
        <v>5.74</v>
      </c>
    </row>
    <row r="36" spans="1:11">
      <c r="B36" s="8"/>
      <c r="C36" s="23"/>
      <c r="D36" s="36"/>
      <c r="E36" s="36"/>
      <c r="F36" s="23"/>
      <c r="G36" s="23"/>
      <c r="H36" s="23"/>
      <c r="I36" s="24"/>
      <c r="J36" s="205"/>
    </row>
    <row r="37" spans="1:11">
      <c r="B37" s="137" t="s">
        <v>59</v>
      </c>
      <c r="C37" s="23"/>
      <c r="D37" s="23"/>
      <c r="E37" s="36"/>
      <c r="G37" s="23"/>
      <c r="I37" s="24"/>
      <c r="J37" s="205"/>
    </row>
    <row r="38" spans="1:11">
      <c r="B38" s="9" t="s">
        <v>421</v>
      </c>
      <c r="C38" s="161">
        <v>2750</v>
      </c>
      <c r="D38" s="135" t="s">
        <v>422</v>
      </c>
      <c r="E38" s="135" t="s">
        <v>423</v>
      </c>
      <c r="F38" s="23" t="s">
        <v>342</v>
      </c>
      <c r="G38" s="23" t="s">
        <v>420</v>
      </c>
      <c r="H38" s="24" t="s">
        <v>2</v>
      </c>
      <c r="I38" s="24" t="s">
        <v>419</v>
      </c>
      <c r="J38" s="205"/>
    </row>
    <row r="39" spans="1:11">
      <c r="B39" s="9" t="s">
        <v>340</v>
      </c>
      <c r="C39" s="161">
        <v>8500</v>
      </c>
      <c r="D39" s="135" t="s">
        <v>82</v>
      </c>
      <c r="E39" s="37" t="s">
        <v>341</v>
      </c>
      <c r="F39" s="23" t="s">
        <v>342</v>
      </c>
      <c r="G39" s="23" t="s">
        <v>343</v>
      </c>
      <c r="H39" s="24" t="s">
        <v>1</v>
      </c>
      <c r="I39" s="24" t="s">
        <v>344</v>
      </c>
      <c r="J39" s="205"/>
    </row>
    <row r="40" spans="1:11">
      <c r="B40" s="9" t="s">
        <v>326</v>
      </c>
      <c r="C40" s="23">
        <v>930</v>
      </c>
      <c r="D40" s="135" t="s">
        <v>322</v>
      </c>
      <c r="E40" s="37" t="s">
        <v>323</v>
      </c>
      <c r="F40" s="23" t="s">
        <v>52</v>
      </c>
      <c r="G40" s="23" t="s">
        <v>324</v>
      </c>
      <c r="H40" s="24" t="s">
        <v>2</v>
      </c>
      <c r="I40" s="24" t="s">
        <v>325</v>
      </c>
      <c r="J40" s="205"/>
      <c r="K40" s="123"/>
    </row>
    <row r="41" spans="1:11">
      <c r="A41" s="8"/>
      <c r="B41" s="9" t="s">
        <v>280</v>
      </c>
      <c r="C41" s="161">
        <f>7750+1750</f>
        <v>9500</v>
      </c>
      <c r="D41" s="135" t="s">
        <v>83</v>
      </c>
      <c r="E41" s="37" t="s">
        <v>281</v>
      </c>
      <c r="F41" s="23" t="s">
        <v>52</v>
      </c>
      <c r="G41" s="23" t="s">
        <v>282</v>
      </c>
      <c r="H41" s="24" t="s">
        <v>1</v>
      </c>
      <c r="I41" s="24" t="s">
        <v>275</v>
      </c>
      <c r="J41" s="205"/>
      <c r="K41" s="123"/>
    </row>
    <row r="42" spans="1:11">
      <c r="A42" s="8"/>
      <c r="B42" s="9" t="s">
        <v>276</v>
      </c>
      <c r="C42" s="161">
        <v>2400</v>
      </c>
      <c r="D42" s="135" t="s">
        <v>258</v>
      </c>
      <c r="E42" s="37" t="s">
        <v>278</v>
      </c>
      <c r="F42" s="23" t="s">
        <v>52</v>
      </c>
      <c r="G42" s="23" t="s">
        <v>279</v>
      </c>
      <c r="H42" s="24" t="s">
        <v>2</v>
      </c>
      <c r="I42" s="24" t="s">
        <v>274</v>
      </c>
      <c r="J42" s="205"/>
      <c r="K42" s="124"/>
    </row>
    <row r="43" spans="1:11">
      <c r="A43" s="8"/>
      <c r="B43" s="9" t="s">
        <v>284</v>
      </c>
      <c r="C43" s="161">
        <v>2200</v>
      </c>
      <c r="D43" s="135" t="s">
        <v>283</v>
      </c>
      <c r="E43" s="37" t="s">
        <v>281</v>
      </c>
      <c r="F43" s="23" t="s">
        <v>52</v>
      </c>
      <c r="G43" s="52" t="s">
        <v>234</v>
      </c>
      <c r="H43" s="24" t="s">
        <v>2</v>
      </c>
      <c r="I43" s="24" t="s">
        <v>273</v>
      </c>
      <c r="J43" s="205"/>
      <c r="K43" s="123"/>
    </row>
    <row r="44" spans="1:11">
      <c r="B44" s="9" t="s">
        <v>245</v>
      </c>
      <c r="C44" s="161">
        <v>2500</v>
      </c>
      <c r="D44" s="135" t="s">
        <v>418</v>
      </c>
      <c r="E44" s="37" t="s">
        <v>243</v>
      </c>
      <c r="F44" s="23" t="s">
        <v>52</v>
      </c>
      <c r="G44" s="28" t="s">
        <v>211</v>
      </c>
      <c r="H44" s="24" t="s">
        <v>2</v>
      </c>
      <c r="I44" s="24" t="s">
        <v>246</v>
      </c>
      <c r="J44" s="205"/>
      <c r="K44" s="124"/>
    </row>
    <row r="45" spans="1:11">
      <c r="B45" s="9" t="s">
        <v>241</v>
      </c>
      <c r="C45" s="161">
        <v>10500</v>
      </c>
      <c r="D45" s="135" t="s">
        <v>242</v>
      </c>
      <c r="E45" s="37" t="s">
        <v>243</v>
      </c>
      <c r="F45" s="23" t="s">
        <v>52</v>
      </c>
      <c r="G45" s="28" t="s">
        <v>54</v>
      </c>
      <c r="H45" s="24" t="s">
        <v>1</v>
      </c>
      <c r="I45" s="24" t="s">
        <v>244</v>
      </c>
      <c r="J45" s="205"/>
      <c r="K45" s="124"/>
    </row>
    <row r="46" spans="1:11">
      <c r="A46" s="8"/>
      <c r="B46" s="21" t="s">
        <v>227</v>
      </c>
      <c r="C46" s="23">
        <v>80</v>
      </c>
      <c r="D46" s="135" t="s">
        <v>233</v>
      </c>
      <c r="E46" s="37" t="s">
        <v>232</v>
      </c>
      <c r="F46" s="23" t="s">
        <v>52</v>
      </c>
      <c r="G46" s="52" t="s">
        <v>234</v>
      </c>
      <c r="H46" s="24" t="s">
        <v>2</v>
      </c>
      <c r="I46" s="24" t="s">
        <v>235</v>
      </c>
      <c r="J46" s="205"/>
    </row>
    <row r="47" spans="1:11" ht="13.5" customHeight="1">
      <c r="B47" s="9" t="s">
        <v>277</v>
      </c>
      <c r="C47" s="161">
        <v>9000</v>
      </c>
      <c r="D47" s="36" t="s">
        <v>203</v>
      </c>
      <c r="E47" s="135" t="s">
        <v>195</v>
      </c>
      <c r="F47" s="23" t="s">
        <v>52</v>
      </c>
      <c r="G47" s="52" t="s">
        <v>54</v>
      </c>
      <c r="H47" s="24" t="s">
        <v>1</v>
      </c>
      <c r="I47" s="24" t="s">
        <v>196</v>
      </c>
      <c r="J47" s="205"/>
      <c r="K47" s="124"/>
    </row>
    <row r="48" spans="1:11" ht="13.5" customHeight="1">
      <c r="B48" s="9" t="s">
        <v>228</v>
      </c>
      <c r="C48" s="161">
        <f>6034-1646</f>
        <v>4388</v>
      </c>
      <c r="D48" s="36" t="s">
        <v>204</v>
      </c>
      <c r="E48" s="36" t="s">
        <v>327</v>
      </c>
      <c r="F48" s="23" t="s">
        <v>52</v>
      </c>
      <c r="G48" s="28" t="s">
        <v>54</v>
      </c>
      <c r="H48" s="24" t="s">
        <v>1</v>
      </c>
      <c r="I48" s="24" t="s">
        <v>133</v>
      </c>
      <c r="J48" s="205"/>
    </row>
    <row r="49" spans="1:11" ht="13.5" customHeight="1">
      <c r="A49" s="8"/>
      <c r="B49" s="21" t="s">
        <v>229</v>
      </c>
      <c r="C49" s="161">
        <f>1550-891</f>
        <v>659</v>
      </c>
      <c r="D49" s="36" t="s">
        <v>198</v>
      </c>
      <c r="E49" s="36" t="s">
        <v>150</v>
      </c>
      <c r="F49" s="23" t="s">
        <v>52</v>
      </c>
      <c r="G49" s="52" t="s">
        <v>134</v>
      </c>
      <c r="H49" s="24" t="s">
        <v>2</v>
      </c>
      <c r="I49" s="24" t="s">
        <v>135</v>
      </c>
      <c r="J49" s="205"/>
    </row>
    <row r="50" spans="1:11">
      <c r="B50" s="9" t="s">
        <v>230</v>
      </c>
      <c r="C50" s="161">
        <v>1650</v>
      </c>
      <c r="D50" s="36" t="s">
        <v>205</v>
      </c>
      <c r="E50" s="36" t="s">
        <v>87</v>
      </c>
      <c r="F50" s="23" t="s">
        <v>52</v>
      </c>
      <c r="G50" s="23" t="s">
        <v>90</v>
      </c>
      <c r="H50" s="23" t="s">
        <v>2</v>
      </c>
      <c r="I50" s="24" t="s">
        <v>67</v>
      </c>
      <c r="J50" s="205"/>
    </row>
    <row r="51" spans="1:11">
      <c r="B51" s="9" t="s">
        <v>231</v>
      </c>
      <c r="C51" s="161">
        <v>3020</v>
      </c>
      <c r="D51" s="36" t="s">
        <v>206</v>
      </c>
      <c r="E51" s="36" t="s">
        <v>88</v>
      </c>
      <c r="F51" s="23" t="s">
        <v>52</v>
      </c>
      <c r="G51" s="23" t="s">
        <v>53</v>
      </c>
      <c r="H51" s="23" t="s">
        <v>2</v>
      </c>
      <c r="I51" s="24" t="s">
        <v>66</v>
      </c>
      <c r="J51" s="205"/>
    </row>
    <row r="52" spans="1:11">
      <c r="B52" s="9"/>
      <c r="C52" s="161"/>
      <c r="D52" s="36"/>
      <c r="E52" s="35"/>
      <c r="F52" s="14"/>
      <c r="G52" s="28"/>
      <c r="H52" s="29"/>
      <c r="I52" s="24"/>
      <c r="J52" s="205"/>
    </row>
    <row r="53" spans="1:11">
      <c r="B53" s="137" t="s">
        <v>68</v>
      </c>
      <c r="C53" s="23"/>
      <c r="D53" s="23"/>
      <c r="I53" s="24"/>
      <c r="J53" s="205"/>
    </row>
    <row r="54" spans="1:11" ht="12.75" thickBot="1">
      <c r="B54" s="21" t="s">
        <v>136</v>
      </c>
      <c r="C54" s="24">
        <v>214</v>
      </c>
      <c r="D54" s="37" t="s">
        <v>202</v>
      </c>
      <c r="E54" s="37" t="s">
        <v>86</v>
      </c>
      <c r="F54" s="23" t="s">
        <v>52</v>
      </c>
      <c r="G54" s="24" t="s">
        <v>89</v>
      </c>
      <c r="H54" s="24" t="s">
        <v>2</v>
      </c>
      <c r="I54" s="24" t="s">
        <v>80</v>
      </c>
      <c r="J54" s="205">
        <v>0.86</v>
      </c>
    </row>
    <row r="55" spans="1:11">
      <c r="B55" s="15"/>
      <c r="C55" s="143"/>
      <c r="D55" s="15"/>
      <c r="E55" s="15"/>
      <c r="F55" s="15"/>
      <c r="G55" s="15"/>
      <c r="H55" s="15"/>
      <c r="I55" s="15"/>
      <c r="J55" s="15"/>
    </row>
    <row r="56" spans="1:11">
      <c r="B56" s="17"/>
      <c r="C56" s="144"/>
      <c r="D56" s="17"/>
      <c r="E56" s="17"/>
      <c r="F56" s="17" t="s">
        <v>222</v>
      </c>
      <c r="G56" s="17"/>
      <c r="H56" s="17"/>
      <c r="I56" s="17"/>
      <c r="J56" s="17"/>
    </row>
    <row r="57" spans="1:11">
      <c r="B57" s="17"/>
      <c r="C57" s="144"/>
      <c r="D57" s="17"/>
      <c r="E57" s="17"/>
      <c r="F57" s="17" t="s">
        <v>223</v>
      </c>
      <c r="G57" s="17"/>
      <c r="H57" s="17"/>
      <c r="I57" s="17"/>
      <c r="J57" s="17"/>
    </row>
    <row r="58" spans="1:11">
      <c r="B58" s="16" t="s">
        <v>55</v>
      </c>
      <c r="C58" s="144"/>
      <c r="D58" s="17"/>
      <c r="E58" s="17"/>
      <c r="F58" s="17" t="s">
        <v>224</v>
      </c>
      <c r="G58" s="17"/>
      <c r="H58" s="17"/>
      <c r="I58" s="17"/>
      <c r="J58" s="17"/>
    </row>
    <row r="59" spans="1:11">
      <c r="B59" s="17" t="s">
        <v>219</v>
      </c>
      <c r="C59" s="17"/>
      <c r="D59" s="17"/>
      <c r="E59" s="17"/>
      <c r="F59" s="17"/>
      <c r="G59" s="17"/>
      <c r="H59" s="17"/>
      <c r="I59" s="223"/>
      <c r="K59" s="123"/>
    </row>
    <row r="60" spans="1:11">
      <c r="B60" s="238" t="s">
        <v>220</v>
      </c>
      <c r="C60" s="17"/>
      <c r="D60" s="17"/>
      <c r="E60" s="17"/>
      <c r="F60" s="17" t="s">
        <v>236</v>
      </c>
      <c r="G60" s="17"/>
      <c r="H60" s="17"/>
      <c r="I60" s="223"/>
      <c r="K60" s="123"/>
    </row>
    <row r="61" spans="1:11">
      <c r="B61" s="19" t="s">
        <v>221</v>
      </c>
      <c r="C61" s="17"/>
      <c r="D61" s="18"/>
      <c r="E61" s="18"/>
      <c r="F61" s="18"/>
      <c r="G61" s="18"/>
      <c r="H61" s="18"/>
      <c r="I61" s="223"/>
      <c r="K61" s="123"/>
    </row>
    <row r="62" spans="1:11">
      <c r="C62" s="144"/>
      <c r="D62" s="17"/>
      <c r="E62" s="17"/>
      <c r="F62" s="222" t="s">
        <v>357</v>
      </c>
      <c r="G62" s="18"/>
      <c r="H62" s="18"/>
      <c r="I62" s="18"/>
      <c r="J62" s="18"/>
    </row>
    <row r="63" spans="1:11" ht="12.75" thickBot="1">
      <c r="B63" s="20"/>
      <c r="C63" s="145"/>
      <c r="D63" s="20"/>
      <c r="E63" s="20"/>
      <c r="F63" s="20"/>
      <c r="G63" s="20"/>
      <c r="H63" s="20"/>
      <c r="I63" s="20"/>
      <c r="J63" s="20"/>
    </row>
    <row r="64" spans="1:11">
      <c r="B64" s="21"/>
      <c r="C64" s="24"/>
      <c r="D64" s="21"/>
      <c r="E64" s="21"/>
      <c r="F64" s="21"/>
      <c r="G64" s="21"/>
      <c r="H64" s="21"/>
      <c r="I64" s="21"/>
      <c r="J64" s="21"/>
    </row>
    <row r="65" spans="8:8">
      <c r="H65" s="123"/>
    </row>
    <row r="66" spans="8:8">
      <c r="H66" s="123"/>
    </row>
  </sheetData>
  <mergeCells count="3">
    <mergeCell ref="B6:I6"/>
    <mergeCell ref="B7:I7"/>
    <mergeCell ref="B8:I8"/>
  </mergeCells>
  <hyperlinks>
    <hyperlink ref="B60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9"/>
  <sheetViews>
    <sheetView tabSelected="1" topLeftCell="A214" zoomScaleNormal="100" workbookViewId="0">
      <selection activeCell="B234" sqref="B234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28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7"/>
      <c r="E2" s="47"/>
      <c r="F2" s="48"/>
      <c r="G2" s="2"/>
    </row>
    <row r="3" spans="1:11">
      <c r="B3" s="124"/>
      <c r="C3" s="49"/>
      <c r="D3" s="47"/>
      <c r="E3" s="47"/>
      <c r="F3" s="48"/>
    </row>
    <row r="4" spans="1:11">
      <c r="B4" s="1" t="s">
        <v>45</v>
      </c>
      <c r="C4" s="49"/>
      <c r="D4" s="8" t="s">
        <v>458</v>
      </c>
      <c r="E4" s="50"/>
      <c r="F4" s="49"/>
    </row>
    <row r="5" spans="1:11">
      <c r="B5" s="8"/>
      <c r="C5" s="8"/>
      <c r="D5" s="7"/>
      <c r="E5" s="7"/>
      <c r="F5" s="8"/>
      <c r="G5" s="4"/>
    </row>
    <row r="6" spans="1:11">
      <c r="B6" s="30" t="s">
        <v>459</v>
      </c>
      <c r="C6" s="51"/>
      <c r="E6" s="21"/>
      <c r="F6" s="9"/>
      <c r="G6" s="4"/>
    </row>
    <row r="7" spans="1:11">
      <c r="A7" s="6"/>
      <c r="B7" s="8"/>
      <c r="C7" s="8"/>
      <c r="D7" s="8"/>
      <c r="E7" s="52"/>
      <c r="F7" s="8"/>
      <c r="G7" s="5"/>
    </row>
    <row r="8" spans="1:11">
      <c r="A8" s="6"/>
      <c r="B8" s="8"/>
      <c r="C8" s="49"/>
      <c r="D8" s="7"/>
      <c r="E8" s="53"/>
      <c r="F8" s="8"/>
      <c r="G8" s="5"/>
    </row>
    <row r="9" spans="1:11">
      <c r="A9" s="6"/>
      <c r="B9" s="38" t="s">
        <v>4</v>
      </c>
      <c r="C9" s="39"/>
      <c r="D9" s="40"/>
      <c r="E9" s="52"/>
      <c r="F9" s="125"/>
      <c r="G9" s="5"/>
    </row>
    <row r="10" spans="1:11">
      <c r="A10" s="6"/>
      <c r="B10" s="41" t="s">
        <v>414</v>
      </c>
      <c r="C10" s="42"/>
      <c r="D10" s="166">
        <v>190345584658.96915</v>
      </c>
      <c r="E10" s="247"/>
      <c r="F10" s="8"/>
    </row>
    <row r="11" spans="1:11">
      <c r="A11" s="6"/>
      <c r="B11" s="44" t="s">
        <v>413</v>
      </c>
      <c r="C11" s="17"/>
      <c r="D11" s="201">
        <v>132483</v>
      </c>
      <c r="E11" s="247"/>
      <c r="F11" s="8"/>
      <c r="G11" s="5"/>
    </row>
    <row r="12" spans="1:11">
      <c r="A12" s="6"/>
      <c r="B12" s="44" t="s">
        <v>5</v>
      </c>
      <c r="C12" s="17"/>
      <c r="D12" s="166">
        <v>1436754.7886066071</v>
      </c>
      <c r="E12" s="52"/>
      <c r="F12" s="248"/>
      <c r="G12" s="128"/>
      <c r="K12" s="182"/>
    </row>
    <row r="13" spans="1:11">
      <c r="A13" s="6"/>
      <c r="B13" s="44" t="s">
        <v>485</v>
      </c>
      <c r="C13" s="17"/>
      <c r="D13" s="202">
        <v>0.52117842796633607</v>
      </c>
      <c r="E13" s="52"/>
      <c r="F13" s="8"/>
      <c r="G13" s="128"/>
      <c r="K13" s="182"/>
    </row>
    <row r="14" spans="1:11">
      <c r="A14" s="6"/>
      <c r="B14" s="44" t="s">
        <v>486</v>
      </c>
      <c r="C14" s="17"/>
      <c r="D14" s="202">
        <v>0.59638975710845554</v>
      </c>
      <c r="E14" s="52"/>
      <c r="F14" s="8"/>
      <c r="G14" s="128"/>
    </row>
    <row r="15" spans="1:11">
      <c r="A15" s="6"/>
      <c r="B15" s="44" t="s">
        <v>408</v>
      </c>
      <c r="C15" s="17"/>
      <c r="D15" s="203">
        <v>44.370024349320985</v>
      </c>
      <c r="E15" s="52"/>
      <c r="F15" s="8"/>
      <c r="G15" s="128"/>
    </row>
    <row r="16" spans="1:11">
      <c r="A16" s="6"/>
      <c r="B16" s="44" t="s">
        <v>409</v>
      </c>
      <c r="C16" s="17"/>
      <c r="D16" s="202">
        <v>2.8797069865000847E-2</v>
      </c>
      <c r="E16" s="52"/>
      <c r="F16" s="8"/>
      <c r="G16" s="128"/>
    </row>
    <row r="17" spans="1:12">
      <c r="A17" s="6"/>
      <c r="B17" s="44" t="s">
        <v>410</v>
      </c>
      <c r="C17" s="17"/>
      <c r="D17" s="203">
        <v>256.00585398022474</v>
      </c>
      <c r="E17" s="52"/>
      <c r="F17" s="8"/>
      <c r="G17" s="128"/>
      <c r="K17" s="34"/>
    </row>
    <row r="18" spans="1:12">
      <c r="A18" s="6"/>
      <c r="B18" s="44" t="s">
        <v>411</v>
      </c>
      <c r="C18" s="17"/>
      <c r="D18" s="203">
        <v>45.706252470923481</v>
      </c>
      <c r="E18" s="52"/>
      <c r="F18" s="8"/>
      <c r="G18" s="128"/>
    </row>
    <row r="19" spans="1:12">
      <c r="A19" s="6"/>
      <c r="B19" s="44" t="s">
        <v>91</v>
      </c>
      <c r="C19" s="17"/>
      <c r="D19" s="202">
        <v>0</v>
      </c>
      <c r="E19" s="52"/>
      <c r="F19" s="153"/>
      <c r="G19" s="128"/>
    </row>
    <row r="20" spans="1:12">
      <c r="A20" s="6"/>
      <c r="B20" s="44" t="s">
        <v>373</v>
      </c>
      <c r="C20" s="17"/>
      <c r="D20" s="166">
        <v>227475995070.34399</v>
      </c>
      <c r="E20" s="84"/>
      <c r="F20" s="206"/>
      <c r="G20" s="128"/>
      <c r="L20" s="182"/>
    </row>
    <row r="21" spans="1:12">
      <c r="A21" s="6"/>
      <c r="B21" s="44" t="s">
        <v>412</v>
      </c>
      <c r="C21" s="17"/>
      <c r="D21" s="166">
        <v>214577251033.5</v>
      </c>
      <c r="E21" s="84"/>
      <c r="F21" s="8"/>
      <c r="G21" s="128"/>
    </row>
    <row r="22" spans="1:12">
      <c r="A22" s="6"/>
      <c r="B22" s="44" t="s">
        <v>424</v>
      </c>
      <c r="C22" s="17"/>
      <c r="D22" s="166">
        <v>19213222966.18</v>
      </c>
      <c r="E22" s="84"/>
      <c r="F22" s="8"/>
      <c r="G22" s="128"/>
    </row>
    <row r="23" spans="1:12">
      <c r="A23" s="6"/>
      <c r="B23" s="44" t="s">
        <v>403</v>
      </c>
      <c r="C23" s="17"/>
      <c r="D23" s="202">
        <v>8.446263949846021E-2</v>
      </c>
      <c r="E23" s="242"/>
      <c r="F23" s="8"/>
      <c r="G23" s="128"/>
      <c r="K23" s="181"/>
    </row>
    <row r="24" spans="1:12">
      <c r="A24" s="6"/>
      <c r="B24" s="44" t="s">
        <v>352</v>
      </c>
      <c r="C24" s="17"/>
      <c r="D24" s="202">
        <v>1.0601123556887688</v>
      </c>
      <c r="E24" s="242"/>
      <c r="F24" s="8"/>
      <c r="G24" s="128"/>
    </row>
    <row r="25" spans="1:12">
      <c r="A25" s="6"/>
      <c r="B25" s="45" t="s">
        <v>92</v>
      </c>
      <c r="C25" s="46"/>
      <c r="D25" s="245">
        <v>1.0359977832686027</v>
      </c>
      <c r="E25" s="209"/>
      <c r="F25" s="8"/>
      <c r="G25" s="128"/>
    </row>
    <row r="27" spans="1:12">
      <c r="K27" s="34"/>
      <c r="L27" s="240"/>
    </row>
    <row r="28" spans="1:12">
      <c r="A28" s="6"/>
      <c r="B28" s="54" t="s">
        <v>6</v>
      </c>
      <c r="C28" s="55" t="s">
        <v>7</v>
      </c>
      <c r="D28" s="56" t="s">
        <v>8</v>
      </c>
      <c r="E28" s="57" t="s">
        <v>9</v>
      </c>
      <c r="F28" s="58" t="s">
        <v>10</v>
      </c>
      <c r="G28" s="128"/>
      <c r="K28" s="34"/>
    </row>
    <row r="29" spans="1:12">
      <c r="A29" s="6"/>
      <c r="B29" s="59" t="s">
        <v>213</v>
      </c>
      <c r="C29" s="60"/>
      <c r="D29" s="31"/>
      <c r="E29" s="61"/>
      <c r="F29" s="62"/>
      <c r="G29" s="128"/>
      <c r="K29" s="239"/>
    </row>
    <row r="30" spans="1:12">
      <c r="A30" s="6"/>
      <c r="B30" s="59" t="s">
        <v>207</v>
      </c>
      <c r="C30" s="169">
        <v>166</v>
      </c>
      <c r="D30" s="190">
        <v>1.2529909497822362E-3</v>
      </c>
      <c r="E30" s="166">
        <v>314766703.92000002</v>
      </c>
      <c r="F30" s="191">
        <v>1.6536590774298694E-3</v>
      </c>
      <c r="G30" s="128"/>
      <c r="K30" s="34"/>
    </row>
    <row r="31" spans="1:12">
      <c r="A31" s="6"/>
      <c r="B31" s="59" t="s">
        <v>34</v>
      </c>
      <c r="C31" s="169">
        <v>3</v>
      </c>
      <c r="D31" s="190">
        <v>2.2644414755100654E-5</v>
      </c>
      <c r="E31" s="166">
        <v>7702968</v>
      </c>
      <c r="F31" s="191">
        <v>4.0468330346621639E-5</v>
      </c>
      <c r="G31" s="128"/>
      <c r="K31" s="34"/>
    </row>
    <row r="32" spans="1:12">
      <c r="A32" s="6"/>
      <c r="B32" s="59" t="s">
        <v>35</v>
      </c>
      <c r="C32" s="169">
        <v>0</v>
      </c>
      <c r="D32" s="190">
        <v>0</v>
      </c>
      <c r="E32" s="166">
        <v>0</v>
      </c>
      <c r="F32" s="191">
        <v>0</v>
      </c>
      <c r="G32" s="128"/>
      <c r="K32" s="34"/>
    </row>
    <row r="33" spans="1:11">
      <c r="A33" s="6"/>
      <c r="B33" s="59" t="s">
        <v>36</v>
      </c>
      <c r="C33" s="192">
        <v>0</v>
      </c>
      <c r="D33" s="193">
        <v>0</v>
      </c>
      <c r="E33" s="166">
        <v>0</v>
      </c>
      <c r="F33" s="191">
        <v>0</v>
      </c>
      <c r="G33" s="128"/>
      <c r="K33" s="34"/>
    </row>
    <row r="34" spans="1:11">
      <c r="A34" s="6"/>
      <c r="B34" s="68" t="s">
        <v>11</v>
      </c>
      <c r="C34" s="177">
        <v>169</v>
      </c>
      <c r="D34" s="194">
        <v>1.275635364537337E-3</v>
      </c>
      <c r="E34" s="195">
        <v>322469671.92000002</v>
      </c>
      <c r="F34" s="196">
        <v>1.6941274077764911E-3</v>
      </c>
      <c r="G34" s="128"/>
      <c r="K34" s="34"/>
    </row>
    <row r="35" spans="1:11">
      <c r="A35" s="6"/>
      <c r="B35" s="8" t="s">
        <v>93</v>
      </c>
      <c r="C35" s="138"/>
      <c r="D35" s="139"/>
      <c r="E35" s="140"/>
      <c r="F35" s="141"/>
      <c r="G35" s="128"/>
      <c r="K35" s="34"/>
    </row>
    <row r="36" spans="1:11">
      <c r="A36" s="6"/>
      <c r="B36" s="17"/>
      <c r="C36" s="129"/>
      <c r="D36" s="65"/>
      <c r="E36" s="130"/>
      <c r="F36" s="100"/>
      <c r="G36" s="128"/>
      <c r="K36" s="34"/>
    </row>
    <row r="37" spans="1:11">
      <c r="A37" s="6"/>
      <c r="B37" s="131" t="s">
        <v>12</v>
      </c>
      <c r="C37" s="55" t="s">
        <v>7</v>
      </c>
      <c r="D37" s="56" t="s">
        <v>8</v>
      </c>
      <c r="E37" s="55" t="s">
        <v>9</v>
      </c>
      <c r="F37" s="132" t="s">
        <v>10</v>
      </c>
      <c r="G37" s="128"/>
      <c r="K37" s="34"/>
    </row>
    <row r="38" spans="1:11">
      <c r="A38" s="6"/>
      <c r="B38" s="59" t="s">
        <v>37</v>
      </c>
      <c r="C38" s="73">
        <v>152</v>
      </c>
      <c r="D38" s="65">
        <v>1.1473170142584331E-3</v>
      </c>
      <c r="E38" s="43">
        <v>277729968.71000004</v>
      </c>
      <c r="F38" s="74">
        <v>1.4590828004105915E-3</v>
      </c>
      <c r="G38" s="128"/>
      <c r="K38" s="239"/>
    </row>
    <row r="39" spans="1:11">
      <c r="A39" s="6"/>
      <c r="B39" s="59" t="s">
        <v>38</v>
      </c>
      <c r="C39" s="73">
        <v>2</v>
      </c>
      <c r="D39" s="65">
        <v>1.5096276503400436E-5</v>
      </c>
      <c r="E39" s="43">
        <v>1852968</v>
      </c>
      <c r="F39" s="74">
        <v>9.7347569333948697E-6</v>
      </c>
      <c r="G39" s="128"/>
    </row>
    <row r="40" spans="1:11">
      <c r="A40" s="6"/>
      <c r="B40" s="59" t="s">
        <v>39</v>
      </c>
      <c r="C40" s="73">
        <v>0</v>
      </c>
      <c r="D40" s="65">
        <v>0</v>
      </c>
      <c r="E40" s="43">
        <v>0</v>
      </c>
      <c r="F40" s="74">
        <v>0</v>
      </c>
      <c r="G40" s="128"/>
    </row>
    <row r="41" spans="1:11">
      <c r="A41" s="6"/>
      <c r="B41" s="75" t="s">
        <v>40</v>
      </c>
      <c r="C41" s="76">
        <v>0</v>
      </c>
      <c r="D41" s="67">
        <v>0</v>
      </c>
      <c r="E41" s="77">
        <v>0</v>
      </c>
      <c r="F41" s="78">
        <v>0</v>
      </c>
      <c r="G41" s="128"/>
    </row>
    <row r="42" spans="1:11">
      <c r="A42" s="6"/>
      <c r="B42" s="59" t="s">
        <v>41</v>
      </c>
      <c r="C42" s="73">
        <v>14</v>
      </c>
      <c r="D42" s="65">
        <v>1.0567393552380305E-4</v>
      </c>
      <c r="E42" s="43">
        <v>37036735.210000001</v>
      </c>
      <c r="F42" s="74">
        <v>1.9457627701927795E-4</v>
      </c>
      <c r="G42" s="128"/>
    </row>
    <row r="43" spans="1:11">
      <c r="A43" s="6"/>
      <c r="B43" s="59" t="s">
        <v>42</v>
      </c>
      <c r="C43" s="73">
        <v>1</v>
      </c>
      <c r="D43" s="65">
        <v>7.5481382517002181E-6</v>
      </c>
      <c r="E43" s="43">
        <v>5850000</v>
      </c>
      <c r="F43" s="74">
        <v>3.0733573413226771E-5</v>
      </c>
      <c r="G43" s="128"/>
    </row>
    <row r="44" spans="1:11">
      <c r="A44" s="6"/>
      <c r="B44" s="59" t="s">
        <v>43</v>
      </c>
      <c r="C44" s="73">
        <v>0</v>
      </c>
      <c r="D44" s="65">
        <v>0</v>
      </c>
      <c r="E44" s="43">
        <v>0</v>
      </c>
      <c r="F44" s="74">
        <v>0</v>
      </c>
      <c r="G44" s="128"/>
    </row>
    <row r="45" spans="1:11">
      <c r="A45" s="6"/>
      <c r="B45" s="75" t="s">
        <v>44</v>
      </c>
      <c r="C45" s="76">
        <v>0</v>
      </c>
      <c r="D45" s="67">
        <v>0</v>
      </c>
      <c r="E45" s="77">
        <v>0</v>
      </c>
      <c r="F45" s="67">
        <v>0</v>
      </c>
    </row>
    <row r="46" spans="1:11">
      <c r="A46" s="6"/>
      <c r="B46" s="68" t="s">
        <v>11</v>
      </c>
      <c r="C46" s="69">
        <v>169</v>
      </c>
      <c r="D46" s="70">
        <v>1.275635364537337E-3</v>
      </c>
      <c r="E46" s="71">
        <v>322469671.92000002</v>
      </c>
      <c r="F46" s="134">
        <v>1.6941274077764911E-3</v>
      </c>
      <c r="G46" s="128"/>
    </row>
    <row r="47" spans="1:11">
      <c r="A47" s="6"/>
      <c r="B47" s="8" t="s">
        <v>93</v>
      </c>
      <c r="C47" s="8"/>
      <c r="D47" s="52"/>
      <c r="E47" s="52"/>
      <c r="F47" s="8"/>
      <c r="G47" s="128"/>
    </row>
    <row r="49" spans="1:6">
      <c r="A49" s="6"/>
      <c r="B49" s="54" t="s">
        <v>13</v>
      </c>
      <c r="C49" s="55" t="s">
        <v>7</v>
      </c>
      <c r="D49" s="56" t="s">
        <v>8</v>
      </c>
      <c r="E49" s="55" t="s">
        <v>9</v>
      </c>
      <c r="F49" s="58" t="s">
        <v>10</v>
      </c>
    </row>
    <row r="50" spans="1:6">
      <c r="A50" s="6"/>
      <c r="B50" s="41" t="s">
        <v>103</v>
      </c>
      <c r="C50" s="73">
        <v>36538</v>
      </c>
      <c r="D50" s="65">
        <v>0.27579387544062256</v>
      </c>
      <c r="E50" s="43">
        <v>23689652094.019905</v>
      </c>
      <c r="F50" s="65">
        <v>0.12445601055818098</v>
      </c>
    </row>
    <row r="51" spans="1:6">
      <c r="A51" s="6"/>
      <c r="B51" s="44" t="s">
        <v>104</v>
      </c>
      <c r="C51" s="73">
        <v>9060</v>
      </c>
      <c r="D51" s="65">
        <v>6.8386132560403975E-2</v>
      </c>
      <c r="E51" s="43">
        <v>10394723636.289988</v>
      </c>
      <c r="F51" s="65">
        <v>5.4609743929251352E-2</v>
      </c>
    </row>
    <row r="52" spans="1:6">
      <c r="A52" s="6"/>
      <c r="B52" s="44" t="s">
        <v>105</v>
      </c>
      <c r="C52" s="73">
        <v>9948</v>
      </c>
      <c r="D52" s="65">
        <v>7.5088879327913777E-2</v>
      </c>
      <c r="E52" s="43">
        <v>13036466110.299992</v>
      </c>
      <c r="F52" s="65">
        <v>6.8488408247853988E-2</v>
      </c>
    </row>
    <row r="53" spans="1:6">
      <c r="A53" s="6"/>
      <c r="B53" s="44" t="s">
        <v>106</v>
      </c>
      <c r="C53" s="73">
        <v>10599</v>
      </c>
      <c r="D53" s="65">
        <v>8.0002717329770615E-2</v>
      </c>
      <c r="E53" s="43">
        <v>15605481255.809994</v>
      </c>
      <c r="F53" s="65">
        <v>8.1984992106695478E-2</v>
      </c>
    </row>
    <row r="54" spans="1:6">
      <c r="A54" s="6"/>
      <c r="B54" s="44" t="s">
        <v>107</v>
      </c>
      <c r="C54" s="73">
        <v>11504</v>
      </c>
      <c r="D54" s="65">
        <v>8.6833782447559307E-2</v>
      </c>
      <c r="E54" s="43">
        <v>18457734793.570026</v>
      </c>
      <c r="F54" s="65">
        <v>9.69695978324875E-2</v>
      </c>
    </row>
    <row r="55" spans="1:6">
      <c r="A55" s="6"/>
      <c r="B55" s="44" t="s">
        <v>108</v>
      </c>
      <c r="C55" s="73">
        <v>11443</v>
      </c>
      <c r="D55" s="65">
        <v>8.6373346014205599E-2</v>
      </c>
      <c r="E55" s="43">
        <v>19988176080.430042</v>
      </c>
      <c r="F55" s="65">
        <v>0.10500992768622175</v>
      </c>
    </row>
    <row r="56" spans="1:6">
      <c r="A56" s="6"/>
      <c r="B56" s="44" t="s">
        <v>109</v>
      </c>
      <c r="C56" s="73">
        <v>11708</v>
      </c>
      <c r="D56" s="65">
        <v>8.8373602650906158E-2</v>
      </c>
      <c r="E56" s="43">
        <v>22132933003.340034</v>
      </c>
      <c r="F56" s="65">
        <v>0.11627762757404744</v>
      </c>
    </row>
    <row r="57" spans="1:6">
      <c r="A57" s="6"/>
      <c r="B57" s="44" t="s">
        <v>110</v>
      </c>
      <c r="C57" s="73">
        <v>9152</v>
      </c>
      <c r="D57" s="65">
        <v>6.9080561279560401E-2</v>
      </c>
      <c r="E57" s="43">
        <v>18163793029.289993</v>
      </c>
      <c r="F57" s="65">
        <v>9.5425344705698828E-2</v>
      </c>
    </row>
    <row r="58" spans="1:6">
      <c r="A58" s="6"/>
      <c r="B58" s="44" t="s">
        <v>111</v>
      </c>
      <c r="C58" s="73">
        <v>8088</v>
      </c>
      <c r="D58" s="65">
        <v>6.1049342179751366E-2</v>
      </c>
      <c r="E58" s="43">
        <v>16757686814.259995</v>
      </c>
      <c r="F58" s="65">
        <v>8.8038221870413574E-2</v>
      </c>
    </row>
    <row r="59" spans="1:6">
      <c r="A59" s="6"/>
      <c r="B59" s="44" t="s">
        <v>112</v>
      </c>
      <c r="C59" s="73">
        <v>8339</v>
      </c>
      <c r="D59" s="65">
        <v>6.294392488092812E-2</v>
      </c>
      <c r="E59" s="43">
        <v>18306316817.370014</v>
      </c>
      <c r="F59" s="65">
        <v>9.6174108005543005E-2</v>
      </c>
    </row>
    <row r="60" spans="1:6">
      <c r="A60" s="6"/>
      <c r="B60" s="44" t="s">
        <v>113</v>
      </c>
      <c r="C60" s="73">
        <v>3523</v>
      </c>
      <c r="D60" s="65">
        <v>2.659209106073987E-2</v>
      </c>
      <c r="E60" s="43">
        <v>7904233678.3500013</v>
      </c>
      <c r="F60" s="65">
        <v>4.1525700175874897E-2</v>
      </c>
    </row>
    <row r="61" spans="1:6">
      <c r="A61" s="6"/>
      <c r="B61" s="44" t="s">
        <v>114</v>
      </c>
      <c r="C61" s="73">
        <v>1366</v>
      </c>
      <c r="D61" s="65">
        <v>1.0310756851822499E-2</v>
      </c>
      <c r="E61" s="43">
        <v>3046994372.3800001</v>
      </c>
      <c r="F61" s="65">
        <v>1.6007696621064809E-2</v>
      </c>
    </row>
    <row r="62" spans="1:6">
      <c r="A62" s="6"/>
      <c r="B62" s="44" t="s">
        <v>115</v>
      </c>
      <c r="C62" s="73">
        <v>606</v>
      </c>
      <c r="D62" s="65">
        <v>4.5741717805303323E-3</v>
      </c>
      <c r="E62" s="43">
        <v>1406948749.29</v>
      </c>
      <c r="F62" s="65">
        <v>7.3915491752054021E-3</v>
      </c>
    </row>
    <row r="63" spans="1:6">
      <c r="A63" s="6"/>
      <c r="B63" s="44" t="s">
        <v>94</v>
      </c>
      <c r="C63" s="66">
        <v>609</v>
      </c>
      <c r="D63" s="67">
        <v>4.5968161952854329E-3</v>
      </c>
      <c r="E63" s="77">
        <v>1454444224.27</v>
      </c>
      <c r="F63" s="78">
        <v>7.6410715114607697E-3</v>
      </c>
    </row>
    <row r="64" spans="1:6">
      <c r="A64" s="6"/>
      <c r="B64" s="79" t="s">
        <v>11</v>
      </c>
      <c r="C64" s="80">
        <v>132483</v>
      </c>
      <c r="D64" s="81">
        <v>0.99999999999999989</v>
      </c>
      <c r="E64" s="82">
        <v>190345584658.97003</v>
      </c>
      <c r="F64" s="83">
        <v>0.99999999999999978</v>
      </c>
    </row>
    <row r="65" spans="1:6">
      <c r="A65" s="6"/>
      <c r="B65" s="8"/>
      <c r="C65" s="8"/>
      <c r="D65" s="52"/>
      <c r="E65" s="52"/>
      <c r="F65" s="8"/>
    </row>
    <row r="66" spans="1:6">
      <c r="A66" s="6"/>
      <c r="B66" s="8"/>
      <c r="C66" s="7"/>
      <c r="D66" s="8"/>
      <c r="E66" s="84"/>
      <c r="F66" s="52"/>
    </row>
    <row r="67" spans="1:6">
      <c r="A67" s="6"/>
      <c r="B67" s="54" t="s">
        <v>14</v>
      </c>
      <c r="C67" s="55" t="s">
        <v>7</v>
      </c>
      <c r="D67" s="56" t="s">
        <v>8</v>
      </c>
      <c r="E67" s="55" t="s">
        <v>9</v>
      </c>
      <c r="F67" s="56" t="s">
        <v>10</v>
      </c>
    </row>
    <row r="68" spans="1:6">
      <c r="A68" s="6"/>
      <c r="B68" s="41" t="s">
        <v>103</v>
      </c>
      <c r="C68" s="73">
        <v>18972</v>
      </c>
      <c r="D68" s="65">
        <v>0.14320327891125653</v>
      </c>
      <c r="E68" s="43">
        <v>10362872393.319994</v>
      </c>
      <c r="F68" s="65">
        <v>5.4442410166153768E-2</v>
      </c>
    </row>
    <row r="69" spans="1:6">
      <c r="A69" s="6"/>
      <c r="B69" s="44" t="s">
        <v>104</v>
      </c>
      <c r="C69" s="73">
        <v>5954</v>
      </c>
      <c r="D69" s="65">
        <v>4.4941615150623102E-2</v>
      </c>
      <c r="E69" s="43">
        <v>5293701198.5700016</v>
      </c>
      <c r="F69" s="65">
        <v>2.781100075451913E-2</v>
      </c>
    </row>
    <row r="70" spans="1:6">
      <c r="A70" s="6"/>
      <c r="B70" s="44" t="s">
        <v>105</v>
      </c>
      <c r="C70" s="73">
        <v>6710</v>
      </c>
      <c r="D70" s="65">
        <v>5.0648007668908465E-2</v>
      </c>
      <c r="E70" s="43">
        <v>6965345964.220006</v>
      </c>
      <c r="F70" s="65">
        <v>3.6593157528184164E-2</v>
      </c>
    </row>
    <row r="71" spans="1:6">
      <c r="A71" s="6"/>
      <c r="B71" s="44" t="s">
        <v>106</v>
      </c>
      <c r="C71" s="73">
        <v>7141</v>
      </c>
      <c r="D71" s="65">
        <v>5.3901255255391259E-2</v>
      </c>
      <c r="E71" s="43">
        <v>8555933216.6700029</v>
      </c>
      <c r="F71" s="65">
        <v>4.4949470364648164E-2</v>
      </c>
    </row>
    <row r="72" spans="1:6">
      <c r="A72" s="6"/>
      <c r="B72" s="44" t="s">
        <v>107</v>
      </c>
      <c r="C72" s="73">
        <v>8412</v>
      </c>
      <c r="D72" s="65">
        <v>6.3494938973302231E-2</v>
      </c>
      <c r="E72" s="43">
        <v>11263523092.639986</v>
      </c>
      <c r="F72" s="65">
        <v>5.9174070745166563E-2</v>
      </c>
    </row>
    <row r="73" spans="1:6">
      <c r="A73" s="6"/>
      <c r="B73" s="44" t="s">
        <v>108</v>
      </c>
      <c r="C73" s="73">
        <v>9081</v>
      </c>
      <c r="D73" s="65">
        <v>6.8544643463689686E-2</v>
      </c>
      <c r="E73" s="43">
        <v>13282178632.89999</v>
      </c>
      <c r="F73" s="65">
        <v>6.9779284119969559E-2</v>
      </c>
    </row>
    <row r="74" spans="1:6">
      <c r="A74" s="6"/>
      <c r="B74" s="44" t="s">
        <v>109</v>
      </c>
      <c r="C74" s="73">
        <v>21088</v>
      </c>
      <c r="D74" s="65">
        <v>0.15917513945185421</v>
      </c>
      <c r="E74" s="43">
        <v>34727875926.100006</v>
      </c>
      <c r="F74" s="65">
        <v>0.18244644859149062</v>
      </c>
    </row>
    <row r="75" spans="1:6">
      <c r="A75" s="6"/>
      <c r="B75" s="44" t="s">
        <v>110</v>
      </c>
      <c r="C75" s="73">
        <v>8917</v>
      </c>
      <c r="D75" s="65">
        <v>6.7306748790410847E-2</v>
      </c>
      <c r="E75" s="43">
        <v>14901435600.710018</v>
      </c>
      <c r="F75" s="65">
        <v>7.8286216238784637E-2</v>
      </c>
    </row>
    <row r="76" spans="1:6">
      <c r="A76" s="6"/>
      <c r="B76" s="44" t="s">
        <v>111</v>
      </c>
      <c r="C76" s="73">
        <v>19307</v>
      </c>
      <c r="D76" s="65">
        <v>0.14573190522557611</v>
      </c>
      <c r="E76" s="43">
        <v>33513627247.060059</v>
      </c>
      <c r="F76" s="65">
        <v>0.17606726894718502</v>
      </c>
    </row>
    <row r="77" spans="1:6">
      <c r="A77" s="6"/>
      <c r="B77" s="44" t="s">
        <v>112</v>
      </c>
      <c r="C77" s="73">
        <v>26901</v>
      </c>
      <c r="D77" s="65">
        <v>0.20305246710898756</v>
      </c>
      <c r="E77" s="43">
        <v>51479091386.779991</v>
      </c>
      <c r="F77" s="65">
        <v>0.27045067254389832</v>
      </c>
    </row>
    <row r="78" spans="1:6">
      <c r="A78" s="6"/>
      <c r="B78" s="44" t="s">
        <v>113</v>
      </c>
      <c r="C78" s="73">
        <v>0</v>
      </c>
      <c r="D78" s="65">
        <v>0</v>
      </c>
      <c r="E78" s="43">
        <v>0</v>
      </c>
      <c r="F78" s="65">
        <v>0</v>
      </c>
    </row>
    <row r="79" spans="1:6">
      <c r="A79" s="6"/>
      <c r="B79" s="44" t="s">
        <v>114</v>
      </c>
      <c r="C79" s="73">
        <v>0</v>
      </c>
      <c r="D79" s="65">
        <v>0</v>
      </c>
      <c r="E79" s="43">
        <v>0</v>
      </c>
      <c r="F79" s="65">
        <v>0</v>
      </c>
    </row>
    <row r="80" spans="1:6">
      <c r="A80" s="6"/>
      <c r="B80" s="44" t="s">
        <v>115</v>
      </c>
      <c r="C80" s="73">
        <v>0</v>
      </c>
      <c r="D80" s="65">
        <v>0</v>
      </c>
      <c r="E80" s="43">
        <v>0</v>
      </c>
      <c r="F80" s="65">
        <v>0</v>
      </c>
    </row>
    <row r="81" spans="1:6">
      <c r="A81" s="6"/>
      <c r="B81" s="44" t="s">
        <v>94</v>
      </c>
      <c r="C81" s="66">
        <v>0</v>
      </c>
      <c r="D81" s="67">
        <v>0</v>
      </c>
      <c r="E81" s="77">
        <v>0</v>
      </c>
      <c r="F81" s="67">
        <v>0</v>
      </c>
    </row>
    <row r="82" spans="1:6">
      <c r="A82" s="6"/>
      <c r="B82" s="79" t="s">
        <v>11</v>
      </c>
      <c r="C82" s="69">
        <v>132483</v>
      </c>
      <c r="D82" s="81">
        <v>1</v>
      </c>
      <c r="E82" s="82">
        <v>190345584658.97006</v>
      </c>
      <c r="F82" s="83">
        <v>1</v>
      </c>
    </row>
    <row r="83" spans="1:6">
      <c r="A83" s="6"/>
    </row>
    <row r="84" spans="1:6">
      <c r="A84" s="6"/>
    </row>
    <row r="85" spans="1:6">
      <c r="A85" s="6"/>
      <c r="B85" s="54" t="s">
        <v>15</v>
      </c>
      <c r="C85" s="55" t="s">
        <v>7</v>
      </c>
      <c r="D85" s="56" t="s">
        <v>8</v>
      </c>
      <c r="E85" s="55" t="s">
        <v>9</v>
      </c>
      <c r="F85" s="58" t="s">
        <v>10</v>
      </c>
    </row>
    <row r="86" spans="1:6">
      <c r="A86" s="6"/>
      <c r="B86" s="85" t="s">
        <v>116</v>
      </c>
      <c r="C86" s="86">
        <v>11241</v>
      </c>
      <c r="D86" s="64">
        <v>8.4848622087362158E-2</v>
      </c>
      <c r="E86" s="43">
        <v>22994529801.729977</v>
      </c>
      <c r="F86" s="62">
        <v>0.12080411448958907</v>
      </c>
    </row>
    <row r="87" spans="1:6">
      <c r="A87" s="6"/>
      <c r="B87" s="59" t="s">
        <v>117</v>
      </c>
      <c r="C87" s="63">
        <v>235</v>
      </c>
      <c r="D87" s="64">
        <v>1.7738124891495512E-3</v>
      </c>
      <c r="E87" s="43">
        <v>345611325.36999995</v>
      </c>
      <c r="F87" s="65">
        <v>1.8157044514019575E-3</v>
      </c>
    </row>
    <row r="88" spans="1:6">
      <c r="A88" s="6"/>
      <c r="B88" s="59" t="s">
        <v>118</v>
      </c>
      <c r="C88" s="63">
        <v>9530</v>
      </c>
      <c r="D88" s="64">
        <v>7.1933757538703083E-2</v>
      </c>
      <c r="E88" s="43">
        <v>13093219314.229984</v>
      </c>
      <c r="F88" s="65">
        <v>6.8786567010147723E-2</v>
      </c>
    </row>
    <row r="89" spans="1:6">
      <c r="A89" s="6"/>
      <c r="B89" s="59" t="s">
        <v>119</v>
      </c>
      <c r="C89" s="63">
        <v>4903</v>
      </c>
      <c r="D89" s="64">
        <v>3.7008521848086166E-2</v>
      </c>
      <c r="E89" s="43">
        <v>5907197403.2600002</v>
      </c>
      <c r="F89" s="65">
        <v>3.1034065822138971E-2</v>
      </c>
    </row>
    <row r="90" spans="1:6">
      <c r="A90" s="6"/>
      <c r="B90" s="59" t="s">
        <v>120</v>
      </c>
      <c r="C90" s="63">
        <v>13649</v>
      </c>
      <c r="D90" s="64">
        <v>0.10302453899745628</v>
      </c>
      <c r="E90" s="43">
        <v>13578376696.599998</v>
      </c>
      <c r="F90" s="65">
        <v>7.1335390946564423E-2</v>
      </c>
    </row>
    <row r="91" spans="1:6">
      <c r="A91" s="6"/>
      <c r="B91" s="59" t="s">
        <v>121</v>
      </c>
      <c r="C91" s="63">
        <v>1267</v>
      </c>
      <c r="D91" s="64">
        <v>9.5634911649041757E-3</v>
      </c>
      <c r="E91" s="43">
        <v>2288293294.9899998</v>
      </c>
      <c r="F91" s="65">
        <v>1.2021782901293921E-2</v>
      </c>
    </row>
    <row r="92" spans="1:6">
      <c r="A92" s="6"/>
      <c r="B92" s="59" t="s">
        <v>122</v>
      </c>
      <c r="C92" s="63">
        <v>7909</v>
      </c>
      <c r="D92" s="64">
        <v>5.9698225432697025E-2</v>
      </c>
      <c r="E92" s="43">
        <v>11079653085.130007</v>
      </c>
      <c r="F92" s="65">
        <v>5.8208090852124118E-2</v>
      </c>
    </row>
    <row r="93" spans="1:6">
      <c r="A93" s="6"/>
      <c r="B93" s="59" t="s">
        <v>123</v>
      </c>
      <c r="C93" s="63">
        <v>10839</v>
      </c>
      <c r="D93" s="64">
        <v>8.1814270510178658E-2</v>
      </c>
      <c r="E93" s="43">
        <v>13332581938.040012</v>
      </c>
      <c r="F93" s="65">
        <v>7.004408303942089E-2</v>
      </c>
    </row>
    <row r="94" spans="1:6">
      <c r="A94" s="6"/>
      <c r="B94" s="59" t="s">
        <v>124</v>
      </c>
      <c r="C94" s="63">
        <v>5769</v>
      </c>
      <c r="D94" s="64">
        <v>4.3545209574058559E-2</v>
      </c>
      <c r="E94" s="43">
        <v>6619619677.0999947</v>
      </c>
      <c r="F94" s="65">
        <v>3.4776849113468768E-2</v>
      </c>
    </row>
    <row r="95" spans="1:6">
      <c r="A95" s="6"/>
      <c r="B95" s="59" t="s">
        <v>125</v>
      </c>
      <c r="C95" s="63">
        <v>12687</v>
      </c>
      <c r="D95" s="64">
        <v>9.5763229999320673E-2</v>
      </c>
      <c r="E95" s="43">
        <v>24592284737.579994</v>
      </c>
      <c r="F95" s="65">
        <v>0.12919808348399792</v>
      </c>
    </row>
    <row r="96" spans="1:6">
      <c r="A96" s="6"/>
      <c r="B96" s="59" t="s">
        <v>126</v>
      </c>
      <c r="C96" s="63">
        <v>4539</v>
      </c>
      <c r="D96" s="64">
        <v>3.4260999524467289E-2</v>
      </c>
      <c r="E96" s="43">
        <v>8246131324.7000017</v>
      </c>
      <c r="F96" s="65">
        <v>4.3321894434662452E-2</v>
      </c>
    </row>
    <row r="97" spans="1:6">
      <c r="A97" s="6"/>
      <c r="B97" s="59" t="s">
        <v>127</v>
      </c>
      <c r="C97" s="63">
        <v>291</v>
      </c>
      <c r="D97" s="64">
        <v>2.1965082312447636E-3</v>
      </c>
      <c r="E97" s="43">
        <v>391733330.80000001</v>
      </c>
      <c r="F97" s="65">
        <v>2.058011124880273E-3</v>
      </c>
    </row>
    <row r="98" spans="1:6">
      <c r="A98" s="6"/>
      <c r="B98" s="59" t="s">
        <v>128</v>
      </c>
      <c r="C98" s="63">
        <v>32</v>
      </c>
      <c r="D98" s="64">
        <v>2.4154042405440698E-4</v>
      </c>
      <c r="E98" s="43">
        <v>48068644.399999999</v>
      </c>
      <c r="F98" s="65">
        <v>2.5253354043447619E-4</v>
      </c>
    </row>
    <row r="99" spans="1:6">
      <c r="A99" s="6"/>
      <c r="B99" s="59" t="s">
        <v>129</v>
      </c>
      <c r="C99" s="63">
        <v>6710</v>
      </c>
      <c r="D99" s="64">
        <v>5.0648007668908465E-2</v>
      </c>
      <c r="E99" s="43">
        <v>7375650237.7100029</v>
      </c>
      <c r="F99" s="65">
        <v>3.8748733000161177E-2</v>
      </c>
    </row>
    <row r="100" spans="1:6">
      <c r="A100" s="6"/>
      <c r="B100" s="59" t="s">
        <v>130</v>
      </c>
      <c r="C100" s="63">
        <v>9011</v>
      </c>
      <c r="D100" s="64">
        <v>6.8016273786070669E-2</v>
      </c>
      <c r="E100" s="43">
        <v>12203275796.499992</v>
      </c>
      <c r="F100" s="65">
        <v>6.4111157704886207E-2</v>
      </c>
    </row>
    <row r="101" spans="1:6">
      <c r="A101" s="6"/>
      <c r="B101" s="59" t="s">
        <v>374</v>
      </c>
      <c r="C101" s="63">
        <v>21839</v>
      </c>
      <c r="D101" s="64">
        <v>0.16484379127888107</v>
      </c>
      <c r="E101" s="43">
        <v>31626689266.800018</v>
      </c>
      <c r="F101" s="65">
        <v>0.16615404724760777</v>
      </c>
    </row>
    <row r="102" spans="1:6">
      <c r="A102" s="6"/>
      <c r="B102" s="59" t="s">
        <v>131</v>
      </c>
      <c r="C102" s="63">
        <v>587</v>
      </c>
      <c r="D102" s="64">
        <v>4.4307571537480278E-3</v>
      </c>
      <c r="E102" s="43">
        <v>881562520.37999988</v>
      </c>
      <c r="F102" s="65">
        <v>4.6313788783671509E-3</v>
      </c>
    </row>
    <row r="103" spans="1:6">
      <c r="A103" s="6"/>
      <c r="B103" s="59" t="s">
        <v>428</v>
      </c>
      <c r="C103" s="63">
        <v>6283</v>
      </c>
      <c r="D103" s="64">
        <v>4.742495263543247E-2</v>
      </c>
      <c r="E103" s="43">
        <v>8275168791.7199936</v>
      </c>
      <c r="F103" s="65">
        <v>4.3474445737977506E-2</v>
      </c>
    </row>
    <row r="104" spans="1:6">
      <c r="A104" s="6"/>
      <c r="B104" s="44" t="s">
        <v>429</v>
      </c>
      <c r="C104" s="63">
        <v>5162</v>
      </c>
      <c r="D104" s="64">
        <v>3.8963489655276524E-2</v>
      </c>
      <c r="E104" s="43">
        <v>7465937471.9299955</v>
      </c>
      <c r="F104" s="65">
        <v>3.922306622087525E-2</v>
      </c>
    </row>
    <row r="105" spans="1:6">
      <c r="A105" s="6"/>
      <c r="B105" s="79" t="s">
        <v>11</v>
      </c>
      <c r="C105" s="243">
        <v>132483</v>
      </c>
      <c r="D105" s="104">
        <v>0.99999999999999989</v>
      </c>
      <c r="E105" s="71">
        <v>190345584658.96997</v>
      </c>
      <c r="F105" s="244">
        <v>1</v>
      </c>
    </row>
    <row r="106" spans="1:6">
      <c r="A106" s="6"/>
      <c r="B106" s="87"/>
      <c r="C106" s="8"/>
      <c r="D106" s="88"/>
      <c r="E106" s="89"/>
      <c r="F106" s="8"/>
    </row>
    <row r="107" spans="1:6">
      <c r="A107" s="6"/>
      <c r="B107" s="90"/>
      <c r="C107" s="7"/>
      <c r="D107" s="91"/>
      <c r="E107" s="92"/>
      <c r="F107" s="8"/>
    </row>
    <row r="108" spans="1:6">
      <c r="A108" s="6"/>
      <c r="B108" s="54" t="s">
        <v>16</v>
      </c>
      <c r="C108" s="55" t="s">
        <v>7</v>
      </c>
      <c r="D108" s="56" t="s">
        <v>8</v>
      </c>
      <c r="E108" s="55" t="s">
        <v>9</v>
      </c>
      <c r="F108" s="72" t="s">
        <v>10</v>
      </c>
    </row>
    <row r="109" spans="1:6">
      <c r="A109" s="6"/>
      <c r="B109" s="44" t="s">
        <v>17</v>
      </c>
      <c r="C109" s="60">
        <v>132483</v>
      </c>
      <c r="D109" s="62">
        <v>1</v>
      </c>
      <c r="E109" s="93">
        <v>190345584658.96997</v>
      </c>
      <c r="F109" s="94">
        <v>1</v>
      </c>
    </row>
    <row r="110" spans="1:6">
      <c r="A110" s="6"/>
      <c r="B110" s="44" t="s">
        <v>18</v>
      </c>
      <c r="C110" s="76"/>
      <c r="D110" s="67"/>
      <c r="E110" s="77"/>
      <c r="F110" s="78"/>
    </row>
    <row r="111" spans="1:6">
      <c r="A111" s="6"/>
      <c r="B111" s="79" t="s">
        <v>19</v>
      </c>
      <c r="C111" s="69">
        <v>132483</v>
      </c>
      <c r="D111" s="81">
        <v>1</v>
      </c>
      <c r="E111" s="82">
        <v>190345584658.96997</v>
      </c>
      <c r="F111" s="83">
        <v>1</v>
      </c>
    </row>
    <row r="112" spans="1:6">
      <c r="A112" s="6"/>
      <c r="B112" s="95"/>
      <c r="C112" s="96"/>
      <c r="D112" s="97"/>
      <c r="E112" s="98"/>
      <c r="F112" s="8"/>
    </row>
    <row r="113" spans="1:6">
      <c r="A113" s="6"/>
      <c r="B113" s="8"/>
      <c r="C113" s="8"/>
      <c r="D113" s="8"/>
      <c r="E113" s="52"/>
      <c r="F113" s="8"/>
    </row>
    <row r="114" spans="1:6">
      <c r="A114" s="6"/>
      <c r="B114" s="99" t="s">
        <v>20</v>
      </c>
      <c r="C114" s="55" t="s">
        <v>7</v>
      </c>
      <c r="D114" s="56" t="s">
        <v>8</v>
      </c>
      <c r="E114" s="55" t="s">
        <v>9</v>
      </c>
      <c r="F114" s="58" t="s">
        <v>10</v>
      </c>
    </row>
    <row r="115" spans="1:6">
      <c r="A115" s="6"/>
      <c r="B115" s="41" t="s">
        <v>151</v>
      </c>
      <c r="C115" s="86">
        <v>31784</v>
      </c>
      <c r="D115" s="100">
        <v>0.23991002619203974</v>
      </c>
      <c r="E115" s="61">
        <v>42477500292.359962</v>
      </c>
      <c r="F115" s="62">
        <v>0.22315989293087185</v>
      </c>
    </row>
    <row r="116" spans="1:6">
      <c r="A116" s="6"/>
      <c r="B116" s="44" t="s">
        <v>152</v>
      </c>
      <c r="C116" s="63">
        <v>73392</v>
      </c>
      <c r="D116" s="100">
        <v>0.55397296256878237</v>
      </c>
      <c r="E116" s="101">
        <v>106107240468.02005</v>
      </c>
      <c r="F116" s="65">
        <v>0.55744524181175814</v>
      </c>
    </row>
    <row r="117" spans="1:6">
      <c r="A117" s="6"/>
      <c r="B117" s="44" t="s">
        <v>153</v>
      </c>
      <c r="C117" s="63">
        <v>1866</v>
      </c>
      <c r="D117" s="100">
        <v>1.4084825977672607E-2</v>
      </c>
      <c r="E117" s="101">
        <v>1826919890.8800004</v>
      </c>
      <c r="F117" s="65">
        <v>9.5979105275973437E-3</v>
      </c>
    </row>
    <row r="118" spans="1:6">
      <c r="A118" s="6"/>
      <c r="B118" s="44" t="s">
        <v>154</v>
      </c>
      <c r="C118" s="63">
        <v>6407</v>
      </c>
      <c r="D118" s="100">
        <v>4.8360921778643297E-2</v>
      </c>
      <c r="E118" s="101">
        <v>9641953379.8000183</v>
      </c>
      <c r="F118" s="65">
        <v>5.065498838375939E-2</v>
      </c>
    </row>
    <row r="119" spans="1:6">
      <c r="A119" s="6"/>
      <c r="B119" s="44" t="s">
        <v>155</v>
      </c>
      <c r="C119" s="63">
        <v>19034</v>
      </c>
      <c r="D119" s="100">
        <v>0.14367126348286194</v>
      </c>
      <c r="E119" s="102">
        <v>30291970627.910023</v>
      </c>
      <c r="F119" s="65">
        <v>0.15914196634601321</v>
      </c>
    </row>
    <row r="120" spans="1:6">
      <c r="A120" s="6"/>
      <c r="B120" s="79" t="s">
        <v>11</v>
      </c>
      <c r="C120" s="103">
        <v>132483</v>
      </c>
      <c r="D120" s="104">
        <v>0.99999999999999989</v>
      </c>
      <c r="E120" s="71">
        <v>190345584658.97006</v>
      </c>
      <c r="F120" s="104">
        <v>0.99999999999999989</v>
      </c>
    </row>
    <row r="121" spans="1:6">
      <c r="A121" s="6"/>
      <c r="B121" s="8"/>
      <c r="C121" s="8"/>
      <c r="D121" s="8"/>
      <c r="E121" s="52"/>
      <c r="F121" s="8"/>
    </row>
    <row r="122" spans="1:6">
      <c r="A122" s="6"/>
      <c r="B122" s="8"/>
      <c r="C122" s="8"/>
      <c r="D122" s="8"/>
      <c r="E122" s="52"/>
      <c r="F122" s="8"/>
    </row>
    <row r="123" spans="1:6">
      <c r="A123" s="6"/>
      <c r="B123" s="99" t="s">
        <v>21</v>
      </c>
      <c r="C123" s="55" t="s">
        <v>7</v>
      </c>
      <c r="D123" s="56" t="s">
        <v>8</v>
      </c>
      <c r="E123" s="55" t="s">
        <v>9</v>
      </c>
      <c r="F123" s="72" t="s">
        <v>10</v>
      </c>
    </row>
    <row r="124" spans="1:6">
      <c r="A124" s="6"/>
      <c r="B124" s="41" t="s">
        <v>22</v>
      </c>
      <c r="C124" s="63">
        <v>96712</v>
      </c>
      <c r="D124" s="62">
        <v>0.72999554659843147</v>
      </c>
      <c r="E124" s="43">
        <v>145730979200.52991</v>
      </c>
      <c r="F124" s="94">
        <v>0.76561260646852847</v>
      </c>
    </row>
    <row r="125" spans="1:6">
      <c r="A125" s="6"/>
      <c r="B125" s="44" t="s">
        <v>95</v>
      </c>
      <c r="C125" s="63">
        <v>35771</v>
      </c>
      <c r="D125" s="65">
        <v>0.27000445340156848</v>
      </c>
      <c r="E125" s="43">
        <v>44614605458.439995</v>
      </c>
      <c r="F125" s="74">
        <v>0.23438739353147145</v>
      </c>
    </row>
    <row r="126" spans="1:6">
      <c r="A126" s="6"/>
      <c r="B126" s="44" t="s">
        <v>208</v>
      </c>
      <c r="C126" s="105"/>
      <c r="D126" s="67"/>
      <c r="E126" s="77"/>
      <c r="F126" s="78"/>
    </row>
    <row r="127" spans="1:6">
      <c r="A127" s="6"/>
      <c r="B127" s="79" t="s">
        <v>11</v>
      </c>
      <c r="C127" s="69">
        <v>132483</v>
      </c>
      <c r="D127" s="81">
        <v>1</v>
      </c>
      <c r="E127" s="82">
        <v>190345584658.96991</v>
      </c>
      <c r="F127" s="83">
        <v>0.99999999999999989</v>
      </c>
    </row>
    <row r="128" spans="1:6">
      <c r="A128" s="6"/>
      <c r="B128" s="126"/>
      <c r="C128" s="126"/>
      <c r="D128" s="126"/>
      <c r="E128" s="127"/>
      <c r="F128" s="8"/>
    </row>
    <row r="129" spans="1:6">
      <c r="B129" s="8"/>
      <c r="C129" s="8"/>
      <c r="D129" s="8"/>
      <c r="E129" s="52"/>
      <c r="F129" s="8"/>
    </row>
    <row r="130" spans="1:6">
      <c r="A130" s="6"/>
      <c r="B130" s="54" t="s">
        <v>23</v>
      </c>
      <c r="C130" s="55" t="s">
        <v>7</v>
      </c>
      <c r="D130" s="106" t="s">
        <v>8</v>
      </c>
      <c r="E130" s="107" t="s">
        <v>9</v>
      </c>
      <c r="F130" s="58" t="s">
        <v>10</v>
      </c>
    </row>
    <row r="131" spans="1:6">
      <c r="A131" s="6"/>
      <c r="B131" s="44" t="s">
        <v>156</v>
      </c>
      <c r="C131" s="108">
        <v>7962</v>
      </c>
      <c r="D131" s="31">
        <v>6.0098276760037136E-2</v>
      </c>
      <c r="E131" s="43">
        <v>15987402161.56999</v>
      </c>
      <c r="F131" s="94">
        <v>8.3991452652887072E-2</v>
      </c>
    </row>
    <row r="132" spans="1:6">
      <c r="A132" s="6"/>
      <c r="B132" s="44" t="s">
        <v>157</v>
      </c>
      <c r="C132" s="63">
        <v>10695</v>
      </c>
      <c r="D132" s="64">
        <v>8.0727338601933832E-2</v>
      </c>
      <c r="E132" s="43">
        <v>20414568470.219994</v>
      </c>
      <c r="F132" s="74">
        <v>0.10725002372287996</v>
      </c>
    </row>
    <row r="133" spans="1:6">
      <c r="A133" s="6"/>
      <c r="B133" s="44" t="s">
        <v>158</v>
      </c>
      <c r="C133" s="63">
        <v>13036</v>
      </c>
      <c r="D133" s="64">
        <v>9.8397530249164047E-2</v>
      </c>
      <c r="E133" s="43">
        <v>23369903774.139999</v>
      </c>
      <c r="F133" s="74">
        <v>0.12277618005172201</v>
      </c>
    </row>
    <row r="134" spans="1:6">
      <c r="A134" s="6"/>
      <c r="B134" s="44" t="s">
        <v>159</v>
      </c>
      <c r="C134" s="63">
        <v>12550</v>
      </c>
      <c r="D134" s="64">
        <v>9.4729135058837732E-2</v>
      </c>
      <c r="E134" s="43">
        <v>21206678385.240017</v>
      </c>
      <c r="F134" s="74">
        <v>0.11141145418862572</v>
      </c>
    </row>
    <row r="135" spans="1:6">
      <c r="A135" s="6"/>
      <c r="B135" s="44" t="s">
        <v>160</v>
      </c>
      <c r="C135" s="63">
        <v>11358</v>
      </c>
      <c r="D135" s="64">
        <v>8.5731754262811072E-2</v>
      </c>
      <c r="E135" s="43">
        <v>18564288549.089996</v>
      </c>
      <c r="F135" s="74">
        <v>9.7529388886799975E-2</v>
      </c>
    </row>
    <row r="136" spans="1:6">
      <c r="A136" s="6"/>
      <c r="B136" s="44" t="s">
        <v>161</v>
      </c>
      <c r="C136" s="63">
        <v>9494</v>
      </c>
      <c r="D136" s="64">
        <v>7.1662024561641877E-2</v>
      </c>
      <c r="E136" s="43">
        <v>14837760285.610001</v>
      </c>
      <c r="F136" s="74">
        <v>7.7951691457376668E-2</v>
      </c>
    </row>
    <row r="137" spans="1:6">
      <c r="A137" s="6"/>
      <c r="B137" s="44" t="s">
        <v>162</v>
      </c>
      <c r="C137" s="63">
        <v>9047</v>
      </c>
      <c r="D137" s="64">
        <v>6.8288006763131875E-2</v>
      </c>
      <c r="E137" s="43">
        <v>13058324661.900013</v>
      </c>
      <c r="F137" s="74">
        <v>6.8603244384658438E-2</v>
      </c>
    </row>
    <row r="138" spans="1:6">
      <c r="A138" s="6"/>
      <c r="B138" s="44" t="s">
        <v>163</v>
      </c>
      <c r="C138" s="63">
        <v>7430</v>
      </c>
      <c r="D138" s="64">
        <v>5.6082667210132622E-2</v>
      </c>
      <c r="E138" s="43">
        <v>10195110654.090019</v>
      </c>
      <c r="F138" s="74">
        <v>5.3561056708281124E-2</v>
      </c>
    </row>
    <row r="139" spans="1:6">
      <c r="A139" s="6"/>
      <c r="B139" s="44" t="s">
        <v>164</v>
      </c>
      <c r="C139" s="109">
        <v>50911</v>
      </c>
      <c r="D139" s="105">
        <v>0.38428326653230982</v>
      </c>
      <c r="E139" s="77">
        <v>52711547717.110023</v>
      </c>
      <c r="F139" s="78">
        <v>0.27692550794676912</v>
      </c>
    </row>
    <row r="140" spans="1:6">
      <c r="A140" s="6"/>
      <c r="B140" s="79" t="s">
        <v>11</v>
      </c>
      <c r="C140" s="69">
        <v>132483</v>
      </c>
      <c r="D140" s="81">
        <v>1</v>
      </c>
      <c r="E140" s="82">
        <v>190345584658.97003</v>
      </c>
      <c r="F140" s="83">
        <v>1.0000000000000002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126"/>
      <c r="C142" s="126"/>
      <c r="D142" s="126"/>
      <c r="E142" s="127"/>
      <c r="F142" s="8"/>
    </row>
    <row r="143" spans="1:6">
      <c r="A143" s="6"/>
      <c r="B143" s="54" t="s">
        <v>96</v>
      </c>
      <c r="C143" s="55" t="s">
        <v>7</v>
      </c>
      <c r="D143" s="106" t="s">
        <v>8</v>
      </c>
      <c r="E143" s="107" t="s">
        <v>9</v>
      </c>
      <c r="F143" s="58" t="s">
        <v>10</v>
      </c>
    </row>
    <row r="144" spans="1:6">
      <c r="A144" s="6"/>
      <c r="B144" s="44" t="s">
        <v>165</v>
      </c>
      <c r="C144" s="108">
        <v>2833</v>
      </c>
      <c r="D144" s="31">
        <v>2.1383875667066718E-2</v>
      </c>
      <c r="E144" s="43">
        <v>486033974.76000011</v>
      </c>
      <c r="F144" s="94">
        <v>2.5534292042066306E-3</v>
      </c>
    </row>
    <row r="145" spans="1:6">
      <c r="A145" s="6"/>
      <c r="B145" s="44" t="s">
        <v>166</v>
      </c>
      <c r="C145" s="63">
        <v>4593</v>
      </c>
      <c r="D145" s="64">
        <v>3.4668598990059099E-2</v>
      </c>
      <c r="E145" s="43">
        <v>1740511034.8299999</v>
      </c>
      <c r="F145" s="74">
        <v>9.1439527633297105E-3</v>
      </c>
    </row>
    <row r="146" spans="1:6">
      <c r="A146" s="6"/>
      <c r="B146" s="44" t="s">
        <v>167</v>
      </c>
      <c r="C146" s="63">
        <v>5475</v>
      </c>
      <c r="D146" s="64">
        <v>4.1326056928058692E-2</v>
      </c>
      <c r="E146" s="43">
        <v>3317814587.4299994</v>
      </c>
      <c r="F146" s="74">
        <v>1.7430478323804108E-2</v>
      </c>
    </row>
    <row r="147" spans="1:6">
      <c r="A147" s="6"/>
      <c r="B147" s="44" t="s">
        <v>168</v>
      </c>
      <c r="C147" s="63">
        <v>6747</v>
      </c>
      <c r="D147" s="64">
        <v>5.092728878422137E-2</v>
      </c>
      <c r="E147" s="43">
        <v>5797351860.3600044</v>
      </c>
      <c r="F147" s="74">
        <v>3.0456981026099152E-2</v>
      </c>
    </row>
    <row r="148" spans="1:6">
      <c r="A148" s="6"/>
      <c r="B148" s="44" t="s">
        <v>169</v>
      </c>
      <c r="C148" s="63">
        <v>12309</v>
      </c>
      <c r="D148" s="64">
        <v>9.2910033740177991E-2</v>
      </c>
      <c r="E148" s="43">
        <v>12470632921.38999</v>
      </c>
      <c r="F148" s="74">
        <v>6.5515745709220488E-2</v>
      </c>
    </row>
    <row r="149" spans="1:6">
      <c r="A149" s="6"/>
      <c r="B149" s="44" t="s">
        <v>170</v>
      </c>
      <c r="C149" s="63">
        <v>16835</v>
      </c>
      <c r="D149" s="64">
        <v>0.12707290746737318</v>
      </c>
      <c r="E149" s="43">
        <v>19807361299.789986</v>
      </c>
      <c r="F149" s="74">
        <v>0.10405999874006822</v>
      </c>
    </row>
    <row r="150" spans="1:6">
      <c r="A150" s="6"/>
      <c r="B150" s="44" t="s">
        <v>171</v>
      </c>
      <c r="C150" s="63">
        <v>21877</v>
      </c>
      <c r="D150" s="64">
        <v>0.16513062053244568</v>
      </c>
      <c r="E150" s="43">
        <v>30237391262.110062</v>
      </c>
      <c r="F150" s="74">
        <v>0.15885522806470365</v>
      </c>
    </row>
    <row r="151" spans="1:6">
      <c r="A151" s="6"/>
      <c r="B151" s="44" t="s">
        <v>172</v>
      </c>
      <c r="C151" s="63">
        <v>36599</v>
      </c>
      <c r="D151" s="64">
        <v>0.27625431187397631</v>
      </c>
      <c r="E151" s="43">
        <v>61739309095.08007</v>
      </c>
      <c r="F151" s="74">
        <v>0.32435377582145852</v>
      </c>
    </row>
    <row r="152" spans="1:6">
      <c r="A152" s="6"/>
      <c r="B152" s="44" t="s">
        <v>173</v>
      </c>
      <c r="C152" s="63">
        <v>11834</v>
      </c>
      <c r="D152" s="64">
        <v>8.9324668070620381E-2</v>
      </c>
      <c r="E152" s="43">
        <v>23775612980.480042</v>
      </c>
      <c r="F152" s="74">
        <v>0.12490761486838406</v>
      </c>
    </row>
    <row r="153" spans="1:6">
      <c r="A153" s="6"/>
      <c r="B153" s="44" t="s">
        <v>174</v>
      </c>
      <c r="C153" s="63">
        <v>13180</v>
      </c>
      <c r="D153" s="64">
        <v>9.9484462157408873E-2</v>
      </c>
      <c r="E153" s="43">
        <v>30564804783.330021</v>
      </c>
      <c r="F153" s="74">
        <v>0.16057532849049794</v>
      </c>
    </row>
    <row r="154" spans="1:6">
      <c r="A154" s="6"/>
      <c r="B154" s="44" t="s">
        <v>209</v>
      </c>
      <c r="C154" s="109">
        <v>201</v>
      </c>
      <c r="D154" s="105">
        <v>1.5171757885917439E-3</v>
      </c>
      <c r="E154" s="77">
        <v>408760859.41000003</v>
      </c>
      <c r="F154" s="78">
        <v>2.1474669882274931E-3</v>
      </c>
    </row>
    <row r="155" spans="1:6">
      <c r="A155" s="6"/>
      <c r="B155" s="79" t="s">
        <v>11</v>
      </c>
      <c r="C155" s="69">
        <v>132483</v>
      </c>
      <c r="D155" s="81">
        <v>1</v>
      </c>
      <c r="E155" s="82">
        <v>190345584658.97018</v>
      </c>
      <c r="F155" s="83">
        <v>1</v>
      </c>
    </row>
    <row r="156" spans="1:6">
      <c r="A156" s="6"/>
      <c r="B156" s="126"/>
      <c r="C156" s="126"/>
      <c r="D156" s="126"/>
      <c r="E156" s="127"/>
      <c r="F156" s="8"/>
    </row>
    <row r="157" spans="1:6">
      <c r="A157" s="6"/>
      <c r="B157" s="8"/>
      <c r="C157" s="127"/>
      <c r="D157" s="110"/>
      <c r="E157" s="23"/>
      <c r="F157" s="8"/>
    </row>
    <row r="158" spans="1:6">
      <c r="A158" s="6"/>
      <c r="B158" s="99" t="s">
        <v>24</v>
      </c>
      <c r="C158" s="57" t="s">
        <v>7</v>
      </c>
      <c r="D158" s="56" t="s">
        <v>8</v>
      </c>
      <c r="E158" s="56" t="s">
        <v>9</v>
      </c>
      <c r="F158" s="72" t="s">
        <v>10</v>
      </c>
    </row>
    <row r="159" spans="1:6">
      <c r="A159" s="6"/>
      <c r="B159" s="41" t="s">
        <v>25</v>
      </c>
      <c r="C159" s="108">
        <v>129698</v>
      </c>
      <c r="D159" s="111">
        <v>0.97897843496901493</v>
      </c>
      <c r="E159" s="43">
        <v>186179563212.69901</v>
      </c>
      <c r="F159" s="94">
        <v>0.97811338017777505</v>
      </c>
    </row>
    <row r="160" spans="1:6">
      <c r="A160" s="6"/>
      <c r="B160" s="44" t="s">
        <v>26</v>
      </c>
      <c r="C160" s="63">
        <v>2785</v>
      </c>
      <c r="D160" s="64">
        <v>2.1021565030985106E-2</v>
      </c>
      <c r="E160" s="43">
        <v>4166021446.2700009</v>
      </c>
      <c r="F160" s="74">
        <v>2.1886619822225017E-2</v>
      </c>
    </row>
    <row r="161" spans="1:6">
      <c r="A161" s="6"/>
      <c r="B161" s="44" t="s">
        <v>208</v>
      </c>
      <c r="C161" s="76"/>
      <c r="D161" s="105"/>
      <c r="E161" s="112"/>
      <c r="F161" s="67"/>
    </row>
    <row r="162" spans="1:6">
      <c r="A162" s="6"/>
      <c r="B162" s="79" t="s">
        <v>11</v>
      </c>
      <c r="C162" s="69">
        <v>132483</v>
      </c>
      <c r="D162" s="81">
        <v>1</v>
      </c>
      <c r="E162" s="82">
        <v>190345584658.96899</v>
      </c>
      <c r="F162" s="83">
        <v>1</v>
      </c>
    </row>
    <row r="163" spans="1:6">
      <c r="A163" s="6"/>
      <c r="B163" s="8"/>
      <c r="C163" s="9"/>
      <c r="D163" s="9"/>
      <c r="E163" s="23"/>
      <c r="F163" s="8"/>
    </row>
    <row r="164" spans="1:6">
      <c r="A164" s="6"/>
      <c r="B164" s="9"/>
      <c r="C164" s="9"/>
      <c r="D164" s="9"/>
      <c r="E164" s="23"/>
      <c r="F164" s="8"/>
    </row>
    <row r="165" spans="1:6">
      <c r="A165" s="6"/>
      <c r="B165" s="99" t="s">
        <v>27</v>
      </c>
      <c r="C165" s="55" t="s">
        <v>7</v>
      </c>
      <c r="D165" s="56" t="s">
        <v>8</v>
      </c>
      <c r="E165" s="56" t="s">
        <v>9</v>
      </c>
      <c r="F165" s="72" t="s">
        <v>10</v>
      </c>
    </row>
    <row r="166" spans="1:6">
      <c r="A166" s="6"/>
      <c r="B166" s="41" t="s">
        <v>175</v>
      </c>
      <c r="C166" s="108">
        <v>13537</v>
      </c>
      <c r="D166" s="64">
        <v>0.10217914751326586</v>
      </c>
      <c r="E166" s="43">
        <v>2409956560.7399983</v>
      </c>
      <c r="F166" s="74">
        <v>1.2660953313194855E-2</v>
      </c>
    </row>
    <row r="167" spans="1:6">
      <c r="A167" s="6"/>
      <c r="B167" s="44" t="s">
        <v>176</v>
      </c>
      <c r="C167" s="63">
        <v>6310</v>
      </c>
      <c r="D167" s="64">
        <v>4.7628752368228375E-2</v>
      </c>
      <c r="E167" s="43">
        <v>2220427097.9300013</v>
      </c>
      <c r="F167" s="74">
        <v>1.1665240892811872E-2</v>
      </c>
    </row>
    <row r="168" spans="1:6">
      <c r="A168" s="6"/>
      <c r="B168" s="44" t="s">
        <v>177</v>
      </c>
      <c r="C168" s="63">
        <v>6436</v>
      </c>
      <c r="D168" s="64">
        <v>4.8579817787942604E-2</v>
      </c>
      <c r="E168" s="43">
        <v>2917627279.949996</v>
      </c>
      <c r="F168" s="74">
        <v>1.5328053367654004E-2</v>
      </c>
    </row>
    <row r="169" spans="1:6">
      <c r="A169" s="6"/>
      <c r="B169" s="44" t="s">
        <v>178</v>
      </c>
      <c r="C169" s="63">
        <v>14346</v>
      </c>
      <c r="D169" s="64">
        <v>0.10828559135889133</v>
      </c>
      <c r="E169" s="43">
        <v>8955044645.3299942</v>
      </c>
      <c r="F169" s="74">
        <v>4.7046243081362633E-2</v>
      </c>
    </row>
    <row r="170" spans="1:6">
      <c r="A170" s="6"/>
      <c r="B170" s="44" t="s">
        <v>179</v>
      </c>
      <c r="C170" s="63">
        <v>14008</v>
      </c>
      <c r="D170" s="64">
        <v>0.10573432062981665</v>
      </c>
      <c r="E170" s="43">
        <v>12306648821.049999</v>
      </c>
      <c r="F170" s="74">
        <v>6.4654238463681901E-2</v>
      </c>
    </row>
    <row r="171" spans="1:6">
      <c r="A171" s="6"/>
      <c r="B171" s="44" t="s">
        <v>180</v>
      </c>
      <c r="C171" s="63">
        <v>26346</v>
      </c>
      <c r="D171" s="64">
        <v>0.19886325037929395</v>
      </c>
      <c r="E171" s="43">
        <v>33045774900.910103</v>
      </c>
      <c r="F171" s="74">
        <v>0.17360935878873207</v>
      </c>
    </row>
    <row r="172" spans="1:6">
      <c r="A172" s="6"/>
      <c r="B172" s="44" t="s">
        <v>181</v>
      </c>
      <c r="C172" s="63">
        <v>20426</v>
      </c>
      <c r="D172" s="64">
        <v>0.15417827192922864</v>
      </c>
      <c r="E172" s="43">
        <v>35538982186.969963</v>
      </c>
      <c r="F172" s="74">
        <v>0.18670767830334956</v>
      </c>
    </row>
    <row r="173" spans="1:6">
      <c r="A173" s="6"/>
      <c r="B173" s="44" t="s">
        <v>182</v>
      </c>
      <c r="C173" s="63">
        <v>20583</v>
      </c>
      <c r="D173" s="64">
        <v>0.15536332963474558</v>
      </c>
      <c r="E173" s="43">
        <v>49946177154.779968</v>
      </c>
      <c r="F173" s="74">
        <v>0.26239735081990651</v>
      </c>
    </row>
    <row r="174" spans="1:6">
      <c r="A174" s="6"/>
      <c r="B174" s="44" t="s">
        <v>183</v>
      </c>
      <c r="C174" s="109">
        <v>10491</v>
      </c>
      <c r="D174" s="67">
        <v>7.9187518398586995E-2</v>
      </c>
      <c r="E174" s="77">
        <v>43004946011.310005</v>
      </c>
      <c r="F174" s="67">
        <v>0.22593088296930663</v>
      </c>
    </row>
    <row r="175" spans="1:6">
      <c r="A175" s="6"/>
      <c r="B175" s="79" t="s">
        <v>11</v>
      </c>
      <c r="C175" s="69">
        <v>132483</v>
      </c>
      <c r="D175" s="81">
        <v>0.99999999999999989</v>
      </c>
      <c r="E175" s="82">
        <v>190345584658.97003</v>
      </c>
      <c r="F175" s="81">
        <v>1.0000000000000047</v>
      </c>
    </row>
    <row r="176" spans="1:6">
      <c r="A176" s="6"/>
      <c r="B176" s="16"/>
      <c r="C176" s="113"/>
      <c r="D176" s="114"/>
      <c r="E176" s="115"/>
      <c r="F176" s="114"/>
    </row>
    <row r="177" spans="1:6">
      <c r="A177" s="6"/>
      <c r="B177" s="126"/>
      <c r="C177" s="9"/>
      <c r="D177" s="9"/>
      <c r="E177" s="23"/>
      <c r="F177" s="8"/>
    </row>
    <row r="178" spans="1:6">
      <c r="A178" s="6"/>
      <c r="B178" s="99" t="s">
        <v>28</v>
      </c>
      <c r="C178" s="55" t="s">
        <v>7</v>
      </c>
      <c r="D178" s="56" t="s">
        <v>8</v>
      </c>
      <c r="E178" s="56" t="s">
        <v>9</v>
      </c>
      <c r="F178" s="58" t="s">
        <v>10</v>
      </c>
    </row>
    <row r="179" spans="1:6">
      <c r="A179" s="6"/>
      <c r="B179" s="85" t="s">
        <v>2</v>
      </c>
      <c r="C179" s="116">
        <v>63</v>
      </c>
      <c r="D179" s="64">
        <v>4.7553270985711376E-4</v>
      </c>
      <c r="E179" s="43">
        <v>117395745.95</v>
      </c>
      <c r="F179" s="74">
        <v>6.1675056009484529E-4</v>
      </c>
    </row>
    <row r="180" spans="1:6">
      <c r="A180" s="6"/>
      <c r="B180" s="59" t="s">
        <v>184</v>
      </c>
      <c r="C180" s="63">
        <v>2</v>
      </c>
      <c r="D180" s="64">
        <v>1.5096276503400436E-5</v>
      </c>
      <c r="E180" s="43">
        <v>4499682</v>
      </c>
      <c r="F180" s="74">
        <v>2.3639539672337619E-5</v>
      </c>
    </row>
    <row r="181" spans="1:6">
      <c r="A181" s="6"/>
      <c r="B181" s="59" t="s">
        <v>185</v>
      </c>
      <c r="C181" s="63">
        <v>131864</v>
      </c>
      <c r="D181" s="64">
        <v>0.99532770242219759</v>
      </c>
      <c r="E181" s="43">
        <v>189702905453.15915</v>
      </c>
      <c r="F181" s="74">
        <v>0.99662361905078367</v>
      </c>
    </row>
    <row r="182" spans="1:6">
      <c r="A182" s="6"/>
      <c r="B182" s="59" t="s">
        <v>1</v>
      </c>
      <c r="C182" s="63">
        <v>348</v>
      </c>
      <c r="D182" s="64">
        <v>2.626752111591676E-3</v>
      </c>
      <c r="E182" s="43">
        <v>308516281.4799999</v>
      </c>
      <c r="F182" s="74">
        <v>1.6208218437677457E-3</v>
      </c>
    </row>
    <row r="183" spans="1:6">
      <c r="A183" s="6"/>
      <c r="B183" s="59" t="s">
        <v>186</v>
      </c>
      <c r="C183" s="63">
        <v>201</v>
      </c>
      <c r="D183" s="64">
        <v>1.5171757885917439E-3</v>
      </c>
      <c r="E183" s="43">
        <v>207036370.38000003</v>
      </c>
      <c r="F183" s="74">
        <v>1.0876867501336308E-3</v>
      </c>
    </row>
    <row r="184" spans="1:6">
      <c r="A184" s="6"/>
      <c r="B184" s="75" t="s">
        <v>187</v>
      </c>
      <c r="C184" s="109">
        <v>5</v>
      </c>
      <c r="D184" s="67">
        <v>3.7740691258501091E-5</v>
      </c>
      <c r="E184" s="77">
        <v>5231126</v>
      </c>
      <c r="F184" s="78">
        <v>2.748225554783578E-5</v>
      </c>
    </row>
    <row r="185" spans="1:6">
      <c r="A185" s="6"/>
      <c r="B185" s="79" t="s">
        <v>11</v>
      </c>
      <c r="C185" s="69">
        <v>132483</v>
      </c>
      <c r="D185" s="81">
        <v>1</v>
      </c>
      <c r="E185" s="82">
        <v>190345584658.96918</v>
      </c>
      <c r="F185" s="83">
        <v>1</v>
      </c>
    </row>
    <row r="186" spans="1:6">
      <c r="A186" s="6"/>
      <c r="B186" s="126"/>
      <c r="C186" s="9"/>
      <c r="D186" s="9"/>
      <c r="E186" s="23"/>
      <c r="F186" s="8"/>
    </row>
    <row r="187" spans="1:6">
      <c r="A187" s="6"/>
      <c r="B187" s="8"/>
      <c r="C187" s="8"/>
      <c r="D187" s="8"/>
      <c r="E187" s="52"/>
      <c r="F187" s="8"/>
    </row>
    <row r="188" spans="1:6">
      <c r="A188" s="6"/>
      <c r="B188" s="99" t="s">
        <v>29</v>
      </c>
      <c r="C188" s="55" t="s">
        <v>7</v>
      </c>
      <c r="D188" s="56" t="s">
        <v>8</v>
      </c>
      <c r="E188" s="55" t="s">
        <v>9</v>
      </c>
      <c r="F188" s="72" t="s">
        <v>10</v>
      </c>
    </row>
    <row r="189" spans="1:6">
      <c r="A189" s="6"/>
      <c r="B189" s="41" t="s">
        <v>30</v>
      </c>
      <c r="C189" s="60"/>
      <c r="D189" s="62"/>
      <c r="E189" s="43"/>
      <c r="F189" s="94"/>
    </row>
    <row r="190" spans="1:6">
      <c r="A190" s="6"/>
      <c r="B190" s="44" t="s">
        <v>31</v>
      </c>
      <c r="C190" s="73">
        <v>132483</v>
      </c>
      <c r="D190" s="65">
        <v>1</v>
      </c>
      <c r="E190" s="43">
        <v>190345584658.96918</v>
      </c>
      <c r="F190" s="74">
        <v>1</v>
      </c>
    </row>
    <row r="191" spans="1:6">
      <c r="A191" s="6"/>
      <c r="B191" s="44" t="s">
        <v>32</v>
      </c>
      <c r="C191" s="73"/>
      <c r="D191" s="65"/>
      <c r="E191" s="43"/>
      <c r="F191" s="74"/>
    </row>
    <row r="192" spans="1:6">
      <c r="A192" s="6"/>
      <c r="B192" s="44" t="s">
        <v>33</v>
      </c>
      <c r="C192" s="73"/>
      <c r="D192" s="65"/>
      <c r="E192" s="43"/>
      <c r="F192" s="74"/>
    </row>
    <row r="193" spans="1:6">
      <c r="A193" s="6"/>
      <c r="B193" s="45" t="s">
        <v>208</v>
      </c>
      <c r="C193" s="76"/>
      <c r="D193" s="67"/>
      <c r="E193" s="77"/>
      <c r="F193" s="78"/>
    </row>
    <row r="194" spans="1:6">
      <c r="A194" s="6"/>
      <c r="B194" s="79" t="s">
        <v>11</v>
      </c>
      <c r="C194" s="69">
        <v>132483</v>
      </c>
      <c r="D194" s="81">
        <v>1</v>
      </c>
      <c r="E194" s="82">
        <v>190345584658.96918</v>
      </c>
      <c r="F194" s="83">
        <v>1</v>
      </c>
    </row>
    <row r="197" spans="1:6">
      <c r="B197" s="99" t="s">
        <v>137</v>
      </c>
      <c r="C197" s="57" t="s">
        <v>7</v>
      </c>
      <c r="D197" s="106" t="s">
        <v>97</v>
      </c>
      <c r="E197" s="55" t="s">
        <v>9</v>
      </c>
      <c r="F197" s="58" t="s">
        <v>10</v>
      </c>
    </row>
    <row r="198" spans="1:6">
      <c r="B198" s="117">
        <v>1</v>
      </c>
      <c r="C198" s="86">
        <v>1</v>
      </c>
      <c r="D198" s="62" t="s">
        <v>98</v>
      </c>
      <c r="E198" s="43">
        <v>16000000</v>
      </c>
      <c r="F198" s="118">
        <v>8.4057636685748433E-5</v>
      </c>
    </row>
    <row r="199" spans="1:6">
      <c r="B199" s="119">
        <v>2</v>
      </c>
      <c r="C199" s="63">
        <v>1</v>
      </c>
      <c r="D199" s="65" t="s">
        <v>98</v>
      </c>
      <c r="E199" s="43">
        <v>14146107</v>
      </c>
      <c r="F199" s="118">
        <v>7.4318020170232674E-5</v>
      </c>
    </row>
    <row r="200" spans="1:6">
      <c r="B200" s="119">
        <v>3</v>
      </c>
      <c r="C200" s="63">
        <v>1</v>
      </c>
      <c r="D200" s="65" t="s">
        <v>98</v>
      </c>
      <c r="E200" s="43">
        <v>14000000</v>
      </c>
      <c r="F200" s="118">
        <v>7.3550432100029882E-5</v>
      </c>
    </row>
    <row r="201" spans="1:6">
      <c r="B201" s="119">
        <v>4</v>
      </c>
      <c r="C201" s="63">
        <v>1</v>
      </c>
      <c r="D201" s="65" t="s">
        <v>98</v>
      </c>
      <c r="E201" s="43">
        <v>13875000</v>
      </c>
      <c r="F201" s="118">
        <v>7.2893731813422478E-5</v>
      </c>
    </row>
    <row r="202" spans="1:6">
      <c r="B202" s="119">
        <v>5</v>
      </c>
      <c r="C202" s="63">
        <v>1</v>
      </c>
      <c r="D202" s="65" t="s">
        <v>98</v>
      </c>
      <c r="E202" s="43">
        <v>13730000</v>
      </c>
      <c r="F202" s="118">
        <v>7.2131959480957879E-5</v>
      </c>
    </row>
    <row r="203" spans="1:6">
      <c r="B203" s="119">
        <v>6</v>
      </c>
      <c r="C203" s="63">
        <v>1</v>
      </c>
      <c r="D203" s="65" t="s">
        <v>98</v>
      </c>
      <c r="E203" s="43">
        <v>13676243</v>
      </c>
      <c r="F203" s="118">
        <v>7.1849541582500644E-5</v>
      </c>
    </row>
    <row r="204" spans="1:6">
      <c r="B204" s="119">
        <v>7</v>
      </c>
      <c r="C204" s="63">
        <v>1</v>
      </c>
      <c r="D204" s="65" t="s">
        <v>98</v>
      </c>
      <c r="E204" s="43">
        <v>13500000</v>
      </c>
      <c r="F204" s="118">
        <v>7.0923630953600238E-5</v>
      </c>
    </row>
    <row r="205" spans="1:6">
      <c r="B205" s="119">
        <v>8</v>
      </c>
      <c r="C205" s="63">
        <v>1</v>
      </c>
      <c r="D205" s="65" t="s">
        <v>98</v>
      </c>
      <c r="E205" s="43">
        <v>13422954</v>
      </c>
      <c r="F205" s="118">
        <v>7.0518861911344615E-5</v>
      </c>
    </row>
    <row r="206" spans="1:6">
      <c r="B206" s="119">
        <v>9</v>
      </c>
      <c r="C206" s="63">
        <v>1</v>
      </c>
      <c r="D206" s="65" t="s">
        <v>98</v>
      </c>
      <c r="E206" s="43">
        <v>12817415</v>
      </c>
      <c r="F206" s="118">
        <v>6.7337600832528894E-5</v>
      </c>
    </row>
    <row r="207" spans="1:6">
      <c r="B207" s="119">
        <v>10</v>
      </c>
      <c r="C207" s="66">
        <v>1</v>
      </c>
      <c r="D207" s="67" t="s">
        <v>98</v>
      </c>
      <c r="E207" s="77">
        <v>12732562</v>
      </c>
      <c r="F207" s="120">
        <v>6.6891816917172912E-5</v>
      </c>
    </row>
    <row r="208" spans="1:6">
      <c r="B208" s="79" t="s">
        <v>99</v>
      </c>
      <c r="C208" s="69">
        <v>10</v>
      </c>
      <c r="D208" s="70"/>
      <c r="E208" s="82">
        <v>137900281</v>
      </c>
      <c r="F208" s="121">
        <v>7.2447323244753865E-4</v>
      </c>
    </row>
    <row r="209" spans="1:6">
      <c r="B209" s="87"/>
      <c r="C209" s="8"/>
      <c r="D209" s="84"/>
      <c r="E209" s="89"/>
      <c r="F209" s="8"/>
    </row>
    <row r="210" spans="1:6">
      <c r="B210" s="87"/>
      <c r="C210" s="8"/>
      <c r="D210" s="84"/>
      <c r="E210" s="122"/>
      <c r="F210" s="8"/>
    </row>
    <row r="211" spans="1:6">
      <c r="B211" s="99" t="s">
        <v>100</v>
      </c>
      <c r="C211" s="57" t="s">
        <v>7</v>
      </c>
      <c r="D211" s="56" t="s">
        <v>8</v>
      </c>
      <c r="E211" s="107" t="s">
        <v>9</v>
      </c>
      <c r="F211" s="58" t="s">
        <v>10</v>
      </c>
    </row>
    <row r="212" spans="1:6">
      <c r="B212" s="163" t="s">
        <v>17</v>
      </c>
      <c r="C212" s="164">
        <v>130617</v>
      </c>
      <c r="D212" s="165">
        <v>0.98591517402232742</v>
      </c>
      <c r="E212" s="166">
        <v>188518664768.09006</v>
      </c>
      <c r="F212" s="167">
        <v>0.9904020894724026</v>
      </c>
    </row>
    <row r="213" spans="1:6">
      <c r="B213" s="168" t="s">
        <v>101</v>
      </c>
      <c r="C213" s="169"/>
      <c r="D213" s="170"/>
      <c r="E213" s="166"/>
      <c r="F213" s="171"/>
    </row>
    <row r="214" spans="1:6">
      <c r="B214" s="168" t="s">
        <v>102</v>
      </c>
      <c r="C214" s="169">
        <v>1866</v>
      </c>
      <c r="D214" s="170">
        <v>1.4084825977672607E-2</v>
      </c>
      <c r="E214" s="166">
        <v>1826919890.8800004</v>
      </c>
      <c r="F214" s="171">
        <v>9.5979105275973437E-3</v>
      </c>
    </row>
    <row r="215" spans="1:6">
      <c r="B215" s="168" t="s">
        <v>208</v>
      </c>
      <c r="C215" s="172"/>
      <c r="D215" s="173"/>
      <c r="E215" s="174"/>
      <c r="F215" s="175"/>
    </row>
    <row r="216" spans="1:6">
      <c r="B216" s="176" t="s">
        <v>11</v>
      </c>
      <c r="C216" s="177">
        <v>132483</v>
      </c>
      <c r="D216" s="178">
        <v>1</v>
      </c>
      <c r="E216" s="179">
        <v>190345584658.97006</v>
      </c>
      <c r="F216" s="180">
        <v>1</v>
      </c>
    </row>
    <row r="218" spans="1:6">
      <c r="B218" s="218"/>
    </row>
    <row r="219" spans="1:6">
      <c r="A219" s="219"/>
      <c r="B219" s="220" t="s">
        <v>416</v>
      </c>
    </row>
    <row r="220" spans="1:6">
      <c r="B220" s="216" t="s">
        <v>353</v>
      </c>
      <c r="C220" s="210" t="s">
        <v>415</v>
      </c>
      <c r="D220" s="211" t="str">
        <f>D211</f>
        <v>% of Total Number</v>
      </c>
      <c r="E220" s="256" t="s">
        <v>9</v>
      </c>
      <c r="F220" s="212" t="str">
        <f>F211</f>
        <v>% of Total Amount</v>
      </c>
    </row>
    <row r="221" spans="1:6">
      <c r="B221" s="119">
        <v>2009</v>
      </c>
      <c r="C221" s="169">
        <v>674</v>
      </c>
      <c r="D221" s="257">
        <f>C221/$C$232</f>
        <v>6.217712177121771E-2</v>
      </c>
      <c r="E221" s="166">
        <v>1307448776.4200006</v>
      </c>
      <c r="F221" s="170">
        <f>E221/$E$232</f>
        <v>5.6336042114620108E-2</v>
      </c>
    </row>
    <row r="222" spans="1:6">
      <c r="B222" s="119">
        <v>2010</v>
      </c>
      <c r="C222" s="169">
        <v>728</v>
      </c>
      <c r="D222" s="191">
        <f t="shared" ref="D222:D231" si="0">C222/$C$232</f>
        <v>6.7158671586715873E-2</v>
      </c>
      <c r="E222" s="166">
        <v>1465751725.4399998</v>
      </c>
      <c r="F222" s="170">
        <f t="shared" ref="F222:F231" si="1">E222/$E$232</f>
        <v>6.3157083033162684E-2</v>
      </c>
    </row>
    <row r="223" spans="1:6">
      <c r="B223" s="119">
        <v>2011</v>
      </c>
      <c r="C223" s="169">
        <v>749</v>
      </c>
      <c r="D223" s="191">
        <f t="shared" si="0"/>
        <v>6.9095940959409588E-2</v>
      </c>
      <c r="E223" s="166">
        <v>1599901244.8100007</v>
      </c>
      <c r="F223" s="170">
        <f t="shared" si="1"/>
        <v>6.8937388242195724E-2</v>
      </c>
    </row>
    <row r="224" spans="1:6">
      <c r="B224" s="119">
        <v>2012</v>
      </c>
      <c r="C224" s="169">
        <v>1552</v>
      </c>
      <c r="D224" s="191">
        <f t="shared" si="0"/>
        <v>0.14317343173431735</v>
      </c>
      <c r="E224" s="166">
        <v>3075063985.8800025</v>
      </c>
      <c r="F224" s="170">
        <f t="shared" si="1"/>
        <v>0.132499978077946</v>
      </c>
    </row>
    <row r="225" spans="2:6">
      <c r="B225" s="119">
        <v>2013</v>
      </c>
      <c r="C225" s="169">
        <v>1651</v>
      </c>
      <c r="D225" s="191">
        <f t="shared" si="0"/>
        <v>0.15230627306273062</v>
      </c>
      <c r="E225" s="166">
        <v>3338860877.1599994</v>
      </c>
      <c r="F225" s="170">
        <f t="shared" si="1"/>
        <v>0.14386659759289805</v>
      </c>
    </row>
    <row r="226" spans="2:6">
      <c r="B226" s="119">
        <v>2014</v>
      </c>
      <c r="C226" s="169">
        <v>1226</v>
      </c>
      <c r="D226" s="191">
        <f t="shared" si="0"/>
        <v>0.11309963099630996</v>
      </c>
      <c r="E226" s="166">
        <v>2677066994.6499996</v>
      </c>
      <c r="F226" s="170">
        <f t="shared" si="1"/>
        <v>0.11535087391126551</v>
      </c>
    </row>
    <row r="227" spans="2:6">
      <c r="B227" s="119">
        <v>2015</v>
      </c>
      <c r="C227" s="169">
        <v>1440</v>
      </c>
      <c r="D227" s="191">
        <f t="shared" si="0"/>
        <v>0.13284132841328414</v>
      </c>
      <c r="E227" s="166">
        <v>3188678618.710001</v>
      </c>
      <c r="F227" s="170">
        <f t="shared" si="1"/>
        <v>0.13739546527054847</v>
      </c>
    </row>
    <row r="228" spans="2:6">
      <c r="B228" s="119">
        <v>2016</v>
      </c>
      <c r="C228" s="169">
        <v>1476</v>
      </c>
      <c r="D228" s="191">
        <f t="shared" si="0"/>
        <v>0.13616236162361622</v>
      </c>
      <c r="E228" s="166">
        <v>3365485934.5799994</v>
      </c>
      <c r="F228" s="170">
        <f t="shared" si="1"/>
        <v>0.1450138321027076</v>
      </c>
    </row>
    <row r="229" spans="2:6">
      <c r="B229" s="119">
        <v>2017</v>
      </c>
      <c r="C229" s="169">
        <v>1006</v>
      </c>
      <c r="D229" s="191">
        <f t="shared" si="0"/>
        <v>9.2804428044280449E-2</v>
      </c>
      <c r="E229" s="166">
        <v>2431309568.5800004</v>
      </c>
      <c r="F229" s="170">
        <f>E229/$E$232</f>
        <v>0.10476154838298754</v>
      </c>
    </row>
    <row r="230" spans="2:6">
      <c r="B230" s="119">
        <v>2018</v>
      </c>
      <c r="C230" s="169">
        <v>319</v>
      </c>
      <c r="D230" s="191">
        <f t="shared" si="0"/>
        <v>2.9428044280442805E-2</v>
      </c>
      <c r="E230" s="166">
        <v>758466195.6400001</v>
      </c>
      <c r="F230" s="170">
        <f t="shared" si="1"/>
        <v>3.2681191271668318E-2</v>
      </c>
    </row>
    <row r="231" spans="2:6">
      <c r="B231" s="119">
        <v>2019</v>
      </c>
      <c r="C231" s="192">
        <v>19</v>
      </c>
      <c r="D231" s="193">
        <f t="shared" si="0"/>
        <v>1.7527675276752766E-3</v>
      </c>
      <c r="E231" s="174">
        <v>43321429.649999999</v>
      </c>
      <c r="F231" s="170">
        <f t="shared" si="1"/>
        <v>1.8666565981350198E-3</v>
      </c>
    </row>
    <row r="232" spans="2:6">
      <c r="B232" s="176" t="s">
        <v>11</v>
      </c>
      <c r="C232" s="213">
        <f>SUM(C221:C231)</f>
        <v>10840</v>
      </c>
      <c r="D232" s="214">
        <f>SUM(D221:D231)</f>
        <v>0.99999999999999989</v>
      </c>
      <c r="E232" s="179">
        <f>SUM(E221:E230)</f>
        <v>23208033921.870003</v>
      </c>
      <c r="F232" s="215">
        <f>SUM(F221:F231)</f>
        <v>1.0018666565981351</v>
      </c>
    </row>
    <row r="233" spans="2:6">
      <c r="B233" s="249" t="s">
        <v>487</v>
      </c>
    </row>
    <row r="239" spans="2:6">
      <c r="B239" s="217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3:N114"/>
  <sheetViews>
    <sheetView zoomScaleNormal="100" zoomScaleSheetLayoutView="90" workbookViewId="0">
      <selection activeCell="B11" sqref="B11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2" customWidth="1"/>
    <col min="6" max="6" width="9.28515625" style="22" bestFit="1" customWidth="1"/>
    <col min="7" max="8" width="20.85546875" style="22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3" spans="2:14">
      <c r="B3" s="3" t="str">
        <f>Cover!B7</f>
        <v>Covered Bond Programme - Cover Pool Report 30. June 2019</v>
      </c>
    </row>
    <row r="4" spans="2:14">
      <c r="B4" s="154" t="s">
        <v>218</v>
      </c>
      <c r="C4" s="155" t="s">
        <v>61</v>
      </c>
      <c r="M4" s="184"/>
    </row>
    <row r="5" spans="2:14">
      <c r="B5" s="147" t="s">
        <v>56</v>
      </c>
      <c r="C5" s="148">
        <f>H110</f>
        <v>20671000350.815571</v>
      </c>
      <c r="E5" s="26"/>
      <c r="F5" s="27"/>
      <c r="M5" s="184"/>
      <c r="N5" s="185"/>
    </row>
    <row r="6" spans="2:14">
      <c r="B6" s="149" t="s">
        <v>147</v>
      </c>
      <c r="C6" s="150"/>
      <c r="E6" s="26"/>
      <c r="F6" s="27"/>
      <c r="M6" s="184"/>
      <c r="N6" s="185"/>
    </row>
    <row r="7" spans="2:14">
      <c r="B7" s="149" t="s">
        <v>72</v>
      </c>
      <c r="C7" s="151">
        <f>+SUMIF(F20:F108,"NOK",H20:H108)</f>
        <v>11326252560.249998</v>
      </c>
      <c r="M7" s="184"/>
      <c r="N7" s="185"/>
    </row>
    <row r="8" spans="2:14">
      <c r="B8" s="149" t="s">
        <v>75</v>
      </c>
      <c r="C8" s="151">
        <f>+SUMIF(F20:F108,"EUR",H20:H108)</f>
        <v>9344743946.6723633</v>
      </c>
      <c r="M8" s="184"/>
      <c r="N8" s="185"/>
    </row>
    <row r="9" spans="2:14">
      <c r="B9" s="149" t="s">
        <v>73</v>
      </c>
      <c r="C9" s="151">
        <f>+SUMIF(F20:F108,"SEK",H20:H108)</f>
        <v>0</v>
      </c>
      <c r="M9" s="184"/>
      <c r="N9" s="185"/>
    </row>
    <row r="10" spans="2:14">
      <c r="B10" s="149" t="s">
        <v>74</v>
      </c>
      <c r="C10" s="151">
        <f>+SUMIF(F20:F108,"USD",H20:H108)</f>
        <v>3843.8932050000003</v>
      </c>
    </row>
    <row r="11" spans="2:14">
      <c r="B11" s="149" t="s">
        <v>76</v>
      </c>
      <c r="C11" s="151"/>
      <c r="E11" s="156"/>
    </row>
    <row r="12" spans="2:14">
      <c r="B12" s="149" t="s">
        <v>331</v>
      </c>
      <c r="C12" s="151">
        <f>+SUMIF($D$20:$D$108,"Sovereign",$H$20:$H$108)</f>
        <v>0</v>
      </c>
      <c r="D12" s="246"/>
      <c r="E12" s="17" t="s">
        <v>222</v>
      </c>
      <c r="F12" s="189"/>
      <c r="G12" s="17"/>
      <c r="H12" s="17"/>
      <c r="I12" s="17"/>
    </row>
    <row r="13" spans="2:14">
      <c r="B13" s="149" t="s">
        <v>189</v>
      </c>
      <c r="C13" s="151">
        <f>+SUMIF($D$20:$D$108,"SSA",$H$20:$H$108)</f>
        <v>1410587100</v>
      </c>
      <c r="D13" s="246"/>
      <c r="E13" s="17" t="s">
        <v>223</v>
      </c>
      <c r="F13" s="189"/>
      <c r="G13" s="17"/>
      <c r="H13" s="17"/>
      <c r="I13" s="17"/>
    </row>
    <row r="14" spans="2:14">
      <c r="B14" s="149" t="s">
        <v>77</v>
      </c>
      <c r="C14" s="151">
        <f>+SUMIF($D$20:$D$109,"Covered Bond",$H$20:$H$109)</f>
        <v>19057128405</v>
      </c>
      <c r="D14" s="246"/>
      <c r="E14" s="17" t="s">
        <v>484</v>
      </c>
      <c r="F14" s="189"/>
      <c r="G14" s="17"/>
      <c r="H14" s="17"/>
      <c r="I14" s="17"/>
    </row>
    <row r="15" spans="2:14">
      <c r="B15" s="149" t="s">
        <v>78</v>
      </c>
      <c r="C15" s="151">
        <f>+SUMIF($D$20:$D$110,"Deposit",$H$20:H110)</f>
        <v>753284845.81556904</v>
      </c>
      <c r="D15" s="246"/>
      <c r="E15" s="17"/>
    </row>
    <row r="16" spans="2:14">
      <c r="B16" s="253" t="s">
        <v>483</v>
      </c>
      <c r="C16" s="152">
        <f>+SUMIF($D$20:$D$110,"Repo",$H$20:H111)</f>
        <v>-550000000</v>
      </c>
    </row>
    <row r="17" spans="2:13">
      <c r="D17" s="146"/>
      <c r="E17" s="146"/>
      <c r="M17" s="130"/>
    </row>
    <row r="18" spans="2:13">
      <c r="D18" s="146"/>
      <c r="E18" s="146"/>
    </row>
    <row r="19" spans="2:13">
      <c r="B19" s="157" t="s">
        <v>57</v>
      </c>
      <c r="C19" s="158" t="s">
        <v>51</v>
      </c>
      <c r="D19" s="158" t="s">
        <v>69</v>
      </c>
      <c r="E19" s="158" t="s">
        <v>148</v>
      </c>
      <c r="F19" s="158" t="s">
        <v>58</v>
      </c>
      <c r="G19" s="159" t="s">
        <v>190</v>
      </c>
      <c r="H19" s="160" t="s">
        <v>191</v>
      </c>
      <c r="I19" s="33"/>
    </row>
    <row r="20" spans="2:13">
      <c r="B20" s="133" t="s">
        <v>345</v>
      </c>
      <c r="C20" s="133" t="s">
        <v>347</v>
      </c>
      <c r="D20" s="133" t="s">
        <v>369</v>
      </c>
      <c r="E20" s="146" t="s">
        <v>79</v>
      </c>
      <c r="F20" s="162" t="s">
        <v>59</v>
      </c>
      <c r="G20" s="188">
        <v>100000000</v>
      </c>
      <c r="H20" s="186">
        <v>100000000</v>
      </c>
      <c r="I20" s="32"/>
    </row>
    <row r="21" spans="2:13">
      <c r="B21" s="133" t="s">
        <v>440</v>
      </c>
      <c r="C21" s="133" t="s">
        <v>247</v>
      </c>
      <c r="D21" s="133" t="s">
        <v>369</v>
      </c>
      <c r="E21" s="146" t="s">
        <v>79</v>
      </c>
      <c r="F21" s="162" t="s">
        <v>59</v>
      </c>
      <c r="G21" s="188">
        <v>50000000</v>
      </c>
      <c r="H21" s="186">
        <v>50000000</v>
      </c>
      <c r="I21" s="32"/>
    </row>
    <row r="22" spans="2:13">
      <c r="B22" s="133" t="s">
        <v>440</v>
      </c>
      <c r="C22" s="133" t="s">
        <v>386</v>
      </c>
      <c r="D22" s="133" t="s">
        <v>369</v>
      </c>
      <c r="E22" s="146" t="s">
        <v>79</v>
      </c>
      <c r="F22" s="162" t="s">
        <v>59</v>
      </c>
      <c r="G22" s="186">
        <v>100000000</v>
      </c>
      <c r="H22" s="186">
        <v>100000000</v>
      </c>
      <c r="I22" s="32"/>
    </row>
    <row r="23" spans="2:13">
      <c r="B23" s="133" t="s">
        <v>430</v>
      </c>
      <c r="C23" s="133" t="s">
        <v>468</v>
      </c>
      <c r="D23" s="133" t="s">
        <v>64</v>
      </c>
      <c r="E23" s="146" t="s">
        <v>310</v>
      </c>
      <c r="F23" s="162" t="s">
        <v>59</v>
      </c>
      <c r="G23" s="186">
        <v>434000000</v>
      </c>
      <c r="H23" s="186">
        <v>434000000</v>
      </c>
      <c r="I23" s="32"/>
    </row>
    <row r="24" spans="2:13">
      <c r="B24" s="133" t="s">
        <v>430</v>
      </c>
      <c r="C24" s="133" t="s">
        <v>306</v>
      </c>
      <c r="D24" s="133" t="s">
        <v>64</v>
      </c>
      <c r="E24" s="146" t="s">
        <v>310</v>
      </c>
      <c r="F24" s="162" t="s">
        <v>59</v>
      </c>
      <c r="G24" s="188">
        <v>90000000</v>
      </c>
      <c r="H24" s="186">
        <v>90000000</v>
      </c>
      <c r="I24" s="32"/>
    </row>
    <row r="25" spans="2:13">
      <c r="B25" s="133" t="s">
        <v>430</v>
      </c>
      <c r="C25" s="133" t="s">
        <v>335</v>
      </c>
      <c r="D25" s="133" t="s">
        <v>64</v>
      </c>
      <c r="E25" s="146" t="s">
        <v>310</v>
      </c>
      <c r="F25" s="162" t="s">
        <v>59</v>
      </c>
      <c r="G25" s="186">
        <v>125000000</v>
      </c>
      <c r="H25" s="186">
        <v>125000000</v>
      </c>
      <c r="I25" s="32"/>
    </row>
    <row r="26" spans="2:13">
      <c r="B26" s="133" t="s">
        <v>430</v>
      </c>
      <c r="C26" s="133" t="s">
        <v>442</v>
      </c>
      <c r="D26" s="133" t="s">
        <v>64</v>
      </c>
      <c r="E26" s="146" t="s">
        <v>310</v>
      </c>
      <c r="F26" s="162" t="s">
        <v>59</v>
      </c>
      <c r="G26" s="241">
        <v>300000000</v>
      </c>
      <c r="H26" s="186">
        <v>300000000</v>
      </c>
      <c r="I26" s="32"/>
    </row>
    <row r="27" spans="2:13">
      <c r="B27" s="133" t="s">
        <v>430</v>
      </c>
      <c r="C27" s="133" t="s">
        <v>307</v>
      </c>
      <c r="D27" s="133" t="s">
        <v>64</v>
      </c>
      <c r="E27" s="146" t="s">
        <v>310</v>
      </c>
      <c r="F27" s="162" t="s">
        <v>60</v>
      </c>
      <c r="G27" s="188">
        <v>5000000</v>
      </c>
      <c r="H27" s="186">
        <v>48514500</v>
      </c>
      <c r="I27" s="32"/>
    </row>
    <row r="28" spans="2:13">
      <c r="B28" s="133" t="s">
        <v>430</v>
      </c>
      <c r="C28" s="133" t="s">
        <v>348</v>
      </c>
      <c r="D28" s="133" t="s">
        <v>64</v>
      </c>
      <c r="E28" s="146" t="s">
        <v>310</v>
      </c>
      <c r="F28" s="162" t="s">
        <v>60</v>
      </c>
      <c r="G28" s="188">
        <v>10700000</v>
      </c>
      <c r="H28" s="186">
        <v>103821030</v>
      </c>
      <c r="I28" s="32"/>
    </row>
    <row r="29" spans="2:13">
      <c r="B29" s="133" t="s">
        <v>466</v>
      </c>
      <c r="C29" s="133" t="s">
        <v>443</v>
      </c>
      <c r="D29" s="133" t="s">
        <v>64</v>
      </c>
      <c r="E29" s="199" t="s">
        <v>311</v>
      </c>
      <c r="F29" s="162" t="s">
        <v>59</v>
      </c>
      <c r="G29" s="188">
        <v>456000000</v>
      </c>
      <c r="H29" s="186">
        <v>456000000</v>
      </c>
      <c r="I29" s="32"/>
    </row>
    <row r="30" spans="2:13">
      <c r="B30" s="133" t="s">
        <v>466</v>
      </c>
      <c r="C30" s="133" t="s">
        <v>404</v>
      </c>
      <c r="D30" s="133" t="s">
        <v>64</v>
      </c>
      <c r="E30" s="199" t="s">
        <v>311</v>
      </c>
      <c r="F30" s="162" t="s">
        <v>59</v>
      </c>
      <c r="G30" s="188">
        <v>846000000</v>
      </c>
      <c r="H30" s="186">
        <v>846000000</v>
      </c>
      <c r="I30" s="32"/>
    </row>
    <row r="31" spans="2:13">
      <c r="B31" s="133" t="s">
        <v>466</v>
      </c>
      <c r="C31" s="133" t="s">
        <v>444</v>
      </c>
      <c r="D31" s="133" t="s">
        <v>64</v>
      </c>
      <c r="E31" s="199" t="s">
        <v>311</v>
      </c>
      <c r="F31" s="162" t="s">
        <v>59</v>
      </c>
      <c r="G31" s="186">
        <v>1304000000</v>
      </c>
      <c r="H31" s="186">
        <v>1304000000</v>
      </c>
      <c r="I31" s="32"/>
    </row>
    <row r="32" spans="2:13">
      <c r="B32" s="133" t="s">
        <v>466</v>
      </c>
      <c r="C32" s="133" t="s">
        <v>445</v>
      </c>
      <c r="D32" s="133" t="s">
        <v>64</v>
      </c>
      <c r="E32" s="199" t="s">
        <v>311</v>
      </c>
      <c r="F32" s="162" t="s">
        <v>59</v>
      </c>
      <c r="G32" s="188">
        <v>10000000</v>
      </c>
      <c r="H32" s="186">
        <v>10000000</v>
      </c>
      <c r="I32" s="32"/>
    </row>
    <row r="33" spans="2:9">
      <c r="B33" s="133" t="s">
        <v>466</v>
      </c>
      <c r="C33" s="133" t="s">
        <v>349</v>
      </c>
      <c r="D33" s="133" t="s">
        <v>64</v>
      </c>
      <c r="E33" s="199" t="s">
        <v>311</v>
      </c>
      <c r="F33" s="162" t="s">
        <v>59</v>
      </c>
      <c r="G33" s="188">
        <v>40000000</v>
      </c>
      <c r="H33" s="186">
        <v>40000000</v>
      </c>
      <c r="I33" s="32"/>
    </row>
    <row r="34" spans="2:9">
      <c r="B34" s="133" t="s">
        <v>466</v>
      </c>
      <c r="C34" s="133" t="s">
        <v>446</v>
      </c>
      <c r="D34" s="133" t="s">
        <v>64</v>
      </c>
      <c r="E34" s="199" t="s">
        <v>311</v>
      </c>
      <c r="F34" s="162" t="s">
        <v>59</v>
      </c>
      <c r="G34" s="241">
        <v>271000000</v>
      </c>
      <c r="H34" s="186">
        <v>271000000</v>
      </c>
      <c r="I34" s="32"/>
    </row>
    <row r="35" spans="2:9">
      <c r="B35" s="133" t="s">
        <v>466</v>
      </c>
      <c r="C35" s="133" t="s">
        <v>469</v>
      </c>
      <c r="D35" s="133" t="s">
        <v>64</v>
      </c>
      <c r="E35" s="199" t="s">
        <v>311</v>
      </c>
      <c r="F35" s="162" t="s">
        <v>59</v>
      </c>
      <c r="G35" s="188">
        <v>420000000</v>
      </c>
      <c r="H35" s="186">
        <v>420000000</v>
      </c>
      <c r="I35" s="32"/>
    </row>
    <row r="36" spans="2:9">
      <c r="B36" s="133" t="s">
        <v>466</v>
      </c>
      <c r="C36" s="133" t="s">
        <v>417</v>
      </c>
      <c r="D36" s="133" t="s">
        <v>64</v>
      </c>
      <c r="E36" s="199" t="s">
        <v>311</v>
      </c>
      <c r="F36" s="162" t="s">
        <v>60</v>
      </c>
      <c r="G36" s="241">
        <v>2000000</v>
      </c>
      <c r="H36" s="186">
        <v>19405800</v>
      </c>
      <c r="I36" s="32"/>
    </row>
    <row r="37" spans="2:9">
      <c r="B37" s="133" t="s">
        <v>466</v>
      </c>
      <c r="C37" s="133" t="s">
        <v>470</v>
      </c>
      <c r="D37" s="133" t="s">
        <v>64</v>
      </c>
      <c r="E37" s="199" t="s">
        <v>311</v>
      </c>
      <c r="F37" s="162" t="s">
        <v>60</v>
      </c>
      <c r="G37" s="186">
        <v>20000000</v>
      </c>
      <c r="H37" s="186">
        <v>194058000</v>
      </c>
      <c r="I37" s="32"/>
    </row>
    <row r="38" spans="2:9">
      <c r="B38" s="133" t="s">
        <v>466</v>
      </c>
      <c r="C38" s="133" t="s">
        <v>291</v>
      </c>
      <c r="D38" s="133" t="s">
        <v>64</v>
      </c>
      <c r="E38" s="199" t="s">
        <v>311</v>
      </c>
      <c r="F38" s="162" t="s">
        <v>60</v>
      </c>
      <c r="G38" s="186">
        <v>5000000</v>
      </c>
      <c r="H38" s="186">
        <v>48514500</v>
      </c>
      <c r="I38" s="32"/>
    </row>
    <row r="39" spans="2:9">
      <c r="B39" s="133" t="s">
        <v>466</v>
      </c>
      <c r="C39" s="133" t="s">
        <v>329</v>
      </c>
      <c r="D39" s="133" t="s">
        <v>64</v>
      </c>
      <c r="E39" s="199" t="s">
        <v>311</v>
      </c>
      <c r="F39" s="162" t="s">
        <v>60</v>
      </c>
      <c r="G39" s="188">
        <v>15000000</v>
      </c>
      <c r="H39" s="186">
        <v>145543500</v>
      </c>
      <c r="I39" s="32"/>
    </row>
    <row r="40" spans="2:9">
      <c r="B40" s="133" t="s">
        <v>466</v>
      </c>
      <c r="C40" s="133" t="s">
        <v>370</v>
      </c>
      <c r="D40" s="133" t="s">
        <v>64</v>
      </c>
      <c r="E40" s="199" t="s">
        <v>311</v>
      </c>
      <c r="F40" s="162" t="s">
        <v>60</v>
      </c>
      <c r="G40" s="188">
        <v>20000000</v>
      </c>
      <c r="H40" s="186">
        <v>194058000</v>
      </c>
      <c r="I40" s="32"/>
    </row>
    <row r="41" spans="2:9">
      <c r="B41" s="133" t="s">
        <v>466</v>
      </c>
      <c r="C41" s="133" t="s">
        <v>382</v>
      </c>
      <c r="D41" s="133" t="s">
        <v>64</v>
      </c>
      <c r="E41" s="199" t="s">
        <v>311</v>
      </c>
      <c r="F41" s="162" t="s">
        <v>60</v>
      </c>
      <c r="G41" s="188">
        <v>18000000</v>
      </c>
      <c r="H41" s="186">
        <v>174652200</v>
      </c>
      <c r="I41" s="32"/>
    </row>
    <row r="42" spans="2:9">
      <c r="B42" s="133" t="s">
        <v>255</v>
      </c>
      <c r="C42" s="133" t="s">
        <v>256</v>
      </c>
      <c r="D42" s="133" t="s">
        <v>64</v>
      </c>
      <c r="E42" s="199" t="s">
        <v>312</v>
      </c>
      <c r="F42" s="162" t="s">
        <v>59</v>
      </c>
      <c r="G42" s="241">
        <v>280000000</v>
      </c>
      <c r="H42" s="186">
        <v>280000000</v>
      </c>
      <c r="I42" s="32"/>
    </row>
    <row r="43" spans="2:9">
      <c r="B43" s="133" t="s">
        <v>255</v>
      </c>
      <c r="C43" s="133" t="s">
        <v>308</v>
      </c>
      <c r="D43" s="133" t="s">
        <v>64</v>
      </c>
      <c r="E43" s="199" t="s">
        <v>312</v>
      </c>
      <c r="F43" s="162" t="s">
        <v>59</v>
      </c>
      <c r="G43" s="188">
        <v>51000000</v>
      </c>
      <c r="H43" s="186">
        <v>51000000</v>
      </c>
      <c r="I43" s="32"/>
    </row>
    <row r="44" spans="2:9">
      <c r="B44" s="133" t="s">
        <v>255</v>
      </c>
      <c r="C44" s="133" t="s">
        <v>471</v>
      </c>
      <c r="D44" s="133" t="s">
        <v>64</v>
      </c>
      <c r="E44" s="199" t="s">
        <v>312</v>
      </c>
      <c r="F44" s="162" t="s">
        <v>59</v>
      </c>
      <c r="G44" s="188">
        <v>140000000</v>
      </c>
      <c r="H44" s="186">
        <v>140000000</v>
      </c>
      <c r="I44" s="32"/>
    </row>
    <row r="45" spans="2:9">
      <c r="B45" s="133" t="s">
        <v>255</v>
      </c>
      <c r="C45" s="133" t="s">
        <v>405</v>
      </c>
      <c r="D45" s="133" t="s">
        <v>64</v>
      </c>
      <c r="E45" s="199" t="s">
        <v>312</v>
      </c>
      <c r="F45" s="162" t="s">
        <v>59</v>
      </c>
      <c r="G45" s="188">
        <v>150000000</v>
      </c>
      <c r="H45" s="186">
        <v>150000000</v>
      </c>
      <c r="I45" s="32"/>
    </row>
    <row r="46" spans="2:9">
      <c r="B46" s="133" t="s">
        <v>255</v>
      </c>
      <c r="C46" s="133" t="s">
        <v>292</v>
      </c>
      <c r="D46" s="133" t="s">
        <v>64</v>
      </c>
      <c r="E46" s="199" t="s">
        <v>312</v>
      </c>
      <c r="F46" s="162" t="s">
        <v>60</v>
      </c>
      <c r="G46" s="188">
        <v>34325000</v>
      </c>
      <c r="H46" s="186">
        <v>333052042.5</v>
      </c>
      <c r="I46" s="32"/>
    </row>
    <row r="47" spans="2:9">
      <c r="B47" s="133" t="s">
        <v>255</v>
      </c>
      <c r="C47" s="133" t="s">
        <v>293</v>
      </c>
      <c r="D47" s="133" t="s">
        <v>64</v>
      </c>
      <c r="E47" s="199" t="s">
        <v>312</v>
      </c>
      <c r="F47" s="162" t="s">
        <v>60</v>
      </c>
      <c r="G47" s="188">
        <v>26300000</v>
      </c>
      <c r="H47" s="186">
        <v>255186270</v>
      </c>
      <c r="I47" s="32"/>
    </row>
    <row r="48" spans="2:9">
      <c r="B48" s="133" t="s">
        <v>255</v>
      </c>
      <c r="C48" s="133" t="s">
        <v>294</v>
      </c>
      <c r="D48" s="133" t="s">
        <v>64</v>
      </c>
      <c r="E48" s="199" t="s">
        <v>312</v>
      </c>
      <c r="F48" s="162" t="s">
        <v>60</v>
      </c>
      <c r="G48" s="188">
        <v>26000000</v>
      </c>
      <c r="H48" s="186">
        <v>252275400</v>
      </c>
      <c r="I48" s="32"/>
    </row>
    <row r="49" spans="2:9">
      <c r="B49" s="133" t="s">
        <v>366</v>
      </c>
      <c r="C49" s="133" t="s">
        <v>431</v>
      </c>
      <c r="D49" s="133" t="s">
        <v>369</v>
      </c>
      <c r="E49" s="146" t="s">
        <v>79</v>
      </c>
      <c r="F49" s="162" t="s">
        <v>59</v>
      </c>
      <c r="G49" s="188">
        <v>200000000</v>
      </c>
      <c r="H49" s="186">
        <v>200000000</v>
      </c>
      <c r="I49" s="32"/>
    </row>
    <row r="50" spans="2:9">
      <c r="B50" s="133" t="s">
        <v>367</v>
      </c>
      <c r="C50" s="133" t="s">
        <v>379</v>
      </c>
      <c r="D50" s="133" t="s">
        <v>369</v>
      </c>
      <c r="E50" s="146" t="s">
        <v>406</v>
      </c>
      <c r="F50" s="162" t="s">
        <v>60</v>
      </c>
      <c r="G50" s="188">
        <v>14000000</v>
      </c>
      <c r="H50" s="186">
        <v>135840600</v>
      </c>
      <c r="I50" s="32"/>
    </row>
    <row r="51" spans="2:9">
      <c r="B51" s="133" t="s">
        <v>368</v>
      </c>
      <c r="C51" s="133" t="s">
        <v>371</v>
      </c>
      <c r="D51" s="133" t="s">
        <v>64</v>
      </c>
      <c r="E51" s="199" t="s">
        <v>312</v>
      </c>
      <c r="F51" s="162" t="s">
        <v>59</v>
      </c>
      <c r="G51" s="241">
        <v>107000000</v>
      </c>
      <c r="H51" s="186">
        <v>107000000</v>
      </c>
      <c r="I51" s="32"/>
    </row>
    <row r="52" spans="2:9">
      <c r="B52" s="133" t="s">
        <v>144</v>
      </c>
      <c r="C52" s="133" t="s">
        <v>70</v>
      </c>
      <c r="D52" s="133" t="s">
        <v>369</v>
      </c>
      <c r="E52" s="146" t="s">
        <v>79</v>
      </c>
      <c r="F52" s="162" t="s">
        <v>60</v>
      </c>
      <c r="G52" s="186">
        <v>5000000</v>
      </c>
      <c r="H52" s="186">
        <v>48514500</v>
      </c>
      <c r="I52" s="32"/>
    </row>
    <row r="53" spans="2:9">
      <c r="B53" s="133" t="s">
        <v>144</v>
      </c>
      <c r="C53" s="133" t="s">
        <v>270</v>
      </c>
      <c r="D53" s="133" t="s">
        <v>369</v>
      </c>
      <c r="E53" s="146" t="s">
        <v>79</v>
      </c>
      <c r="F53" s="162" t="s">
        <v>60</v>
      </c>
      <c r="G53" s="241">
        <v>80000000</v>
      </c>
      <c r="H53" s="186">
        <v>776232000</v>
      </c>
      <c r="I53" s="32"/>
    </row>
    <row r="54" spans="2:9">
      <c r="B54" s="133" t="s">
        <v>226</v>
      </c>
      <c r="C54" s="133" t="s">
        <v>309</v>
      </c>
      <c r="D54" s="133" t="s">
        <v>64</v>
      </c>
      <c r="E54" s="199" t="s">
        <v>312</v>
      </c>
      <c r="F54" s="162" t="s">
        <v>59</v>
      </c>
      <c r="G54" s="188">
        <v>220000000</v>
      </c>
      <c r="H54" s="186">
        <v>220000000</v>
      </c>
      <c r="I54" s="32"/>
    </row>
    <row r="55" spans="2:9">
      <c r="B55" s="133" t="s">
        <v>226</v>
      </c>
      <c r="C55" s="133" t="s">
        <v>336</v>
      </c>
      <c r="D55" s="133" t="s">
        <v>64</v>
      </c>
      <c r="E55" s="199" t="s">
        <v>312</v>
      </c>
      <c r="F55" s="162" t="s">
        <v>59</v>
      </c>
      <c r="G55" s="188">
        <v>65000000</v>
      </c>
      <c r="H55" s="186">
        <v>65000000</v>
      </c>
      <c r="I55" s="32"/>
    </row>
    <row r="56" spans="2:9">
      <c r="B56" s="133" t="s">
        <v>226</v>
      </c>
      <c r="C56" s="133" t="s">
        <v>447</v>
      </c>
      <c r="D56" s="133" t="s">
        <v>64</v>
      </c>
      <c r="E56" s="199" t="s">
        <v>312</v>
      </c>
      <c r="F56" s="162" t="s">
        <v>59</v>
      </c>
      <c r="G56" s="188">
        <v>400000000</v>
      </c>
      <c r="H56" s="186">
        <v>400000000</v>
      </c>
      <c r="I56" s="32"/>
    </row>
    <row r="57" spans="2:9">
      <c r="B57" s="133" t="s">
        <v>378</v>
      </c>
      <c r="C57" s="133" t="s">
        <v>385</v>
      </c>
      <c r="D57" s="133" t="s">
        <v>64</v>
      </c>
      <c r="E57" s="199" t="s">
        <v>312</v>
      </c>
      <c r="F57" s="162" t="s">
        <v>60</v>
      </c>
      <c r="G57" s="241">
        <v>15000000</v>
      </c>
      <c r="H57" s="186">
        <v>145543500</v>
      </c>
      <c r="I57" s="32"/>
    </row>
    <row r="58" spans="2:9">
      <c r="B58" s="133" t="s">
        <v>253</v>
      </c>
      <c r="C58" s="133" t="s">
        <v>380</v>
      </c>
      <c r="D58" s="133" t="s">
        <v>64</v>
      </c>
      <c r="E58" s="199" t="s">
        <v>312</v>
      </c>
      <c r="F58" s="162" t="s">
        <v>59</v>
      </c>
      <c r="G58" s="186">
        <v>50000000</v>
      </c>
      <c r="H58" s="186">
        <v>50000000</v>
      </c>
      <c r="I58" s="32"/>
    </row>
    <row r="59" spans="2:9">
      <c r="B59" s="133" t="s">
        <v>253</v>
      </c>
      <c r="C59" s="133" t="s">
        <v>472</v>
      </c>
      <c r="D59" s="133" t="s">
        <v>64</v>
      </c>
      <c r="E59" s="199" t="s">
        <v>312</v>
      </c>
      <c r="F59" s="162" t="s">
        <v>59</v>
      </c>
      <c r="G59" s="188">
        <v>200000000</v>
      </c>
      <c r="H59" s="186">
        <v>200000000</v>
      </c>
      <c r="I59" s="32"/>
    </row>
    <row r="60" spans="2:9">
      <c r="B60" s="133" t="s">
        <v>253</v>
      </c>
      <c r="C60" s="133" t="s">
        <v>473</v>
      </c>
      <c r="D60" s="133" t="s">
        <v>64</v>
      </c>
      <c r="E60" s="199" t="s">
        <v>312</v>
      </c>
      <c r="F60" s="162" t="s">
        <v>60</v>
      </c>
      <c r="G60" s="188">
        <v>16000000</v>
      </c>
      <c r="H60" s="186">
        <v>155246400</v>
      </c>
      <c r="I60" s="32"/>
    </row>
    <row r="61" spans="2:9">
      <c r="B61" s="133" t="s">
        <v>346</v>
      </c>
      <c r="C61" s="133" t="s">
        <v>337</v>
      </c>
      <c r="D61" s="133" t="s">
        <v>64</v>
      </c>
      <c r="E61" s="199" t="s">
        <v>312</v>
      </c>
      <c r="F61" s="162" t="s">
        <v>60</v>
      </c>
      <c r="G61" s="186">
        <v>38000000</v>
      </c>
      <c r="H61" s="186">
        <v>368710200</v>
      </c>
      <c r="I61" s="32"/>
    </row>
    <row r="62" spans="2:9">
      <c r="B62" s="133" t="s">
        <v>141</v>
      </c>
      <c r="C62" s="133" t="s">
        <v>449</v>
      </c>
      <c r="D62" s="133" t="s">
        <v>64</v>
      </c>
      <c r="E62" s="199" t="s">
        <v>312</v>
      </c>
      <c r="F62" s="162" t="s">
        <v>59</v>
      </c>
      <c r="G62" s="188">
        <v>1142000000</v>
      </c>
      <c r="H62" s="186">
        <v>1142000000</v>
      </c>
      <c r="I62" s="32"/>
    </row>
    <row r="63" spans="2:9">
      <c r="B63" s="133" t="s">
        <v>141</v>
      </c>
      <c r="C63" s="133" t="s">
        <v>295</v>
      </c>
      <c r="D63" s="133" t="s">
        <v>64</v>
      </c>
      <c r="E63" s="199" t="s">
        <v>312</v>
      </c>
      <c r="F63" s="162" t="s">
        <v>59</v>
      </c>
      <c r="G63" s="241">
        <v>993000000</v>
      </c>
      <c r="H63" s="186">
        <v>993000000</v>
      </c>
      <c r="I63" s="32"/>
    </row>
    <row r="64" spans="2:9">
      <c r="B64" s="133" t="s">
        <v>141</v>
      </c>
      <c r="C64" s="133" t="s">
        <v>381</v>
      </c>
      <c r="D64" s="133" t="s">
        <v>64</v>
      </c>
      <c r="E64" s="199" t="s">
        <v>312</v>
      </c>
      <c r="F64" s="162" t="s">
        <v>59</v>
      </c>
      <c r="G64" s="188">
        <v>350000000</v>
      </c>
      <c r="H64" s="186">
        <v>350000000</v>
      </c>
      <c r="I64" s="32"/>
    </row>
    <row r="65" spans="2:10">
      <c r="B65" s="133" t="s">
        <v>141</v>
      </c>
      <c r="C65" s="133" t="s">
        <v>448</v>
      </c>
      <c r="D65" s="133" t="s">
        <v>64</v>
      </c>
      <c r="E65" s="199" t="s">
        <v>312</v>
      </c>
      <c r="F65" s="207" t="s">
        <v>59</v>
      </c>
      <c r="G65" s="208">
        <v>500000000</v>
      </c>
      <c r="H65" s="208">
        <v>500000000</v>
      </c>
      <c r="I65" s="32"/>
    </row>
    <row r="66" spans="2:10">
      <c r="B66" s="133" t="s">
        <v>432</v>
      </c>
      <c r="C66" s="133" t="s">
        <v>188</v>
      </c>
      <c r="D66" s="133" t="s">
        <v>64</v>
      </c>
      <c r="E66" s="199" t="s">
        <v>312</v>
      </c>
      <c r="F66" s="162" t="s">
        <v>60</v>
      </c>
      <c r="G66" s="241">
        <v>80000000</v>
      </c>
      <c r="H66" s="186">
        <v>776232000</v>
      </c>
      <c r="I66" s="32"/>
    </row>
    <row r="67" spans="2:10">
      <c r="B67" s="133" t="s">
        <v>432</v>
      </c>
      <c r="C67" s="133" t="s">
        <v>384</v>
      </c>
      <c r="D67" s="133" t="s">
        <v>64</v>
      </c>
      <c r="E67" s="199" t="s">
        <v>312</v>
      </c>
      <c r="F67" s="162" t="s">
        <v>60</v>
      </c>
      <c r="G67" s="241">
        <v>14000000</v>
      </c>
      <c r="H67" s="186">
        <v>135840600</v>
      </c>
      <c r="I67" s="32"/>
    </row>
    <row r="68" spans="2:10">
      <c r="B68" s="133" t="s">
        <v>145</v>
      </c>
      <c r="C68" s="133" t="s">
        <v>254</v>
      </c>
      <c r="D68" s="133" t="s">
        <v>64</v>
      </c>
      <c r="E68" s="146" t="s">
        <v>79</v>
      </c>
      <c r="F68" s="162" t="s">
        <v>60</v>
      </c>
      <c r="G68" s="188">
        <v>9000000</v>
      </c>
      <c r="H68" s="186">
        <v>87326100</v>
      </c>
      <c r="I68" s="32"/>
    </row>
    <row r="69" spans="2:10">
      <c r="B69" s="133" t="s">
        <v>145</v>
      </c>
      <c r="C69" s="133" t="s">
        <v>474</v>
      </c>
      <c r="D69" s="133" t="s">
        <v>64</v>
      </c>
      <c r="E69" s="199" t="s">
        <v>312</v>
      </c>
      <c r="F69" s="162" t="s">
        <v>60</v>
      </c>
      <c r="G69" s="241">
        <v>11000000</v>
      </c>
      <c r="H69" s="186">
        <v>106731900</v>
      </c>
      <c r="I69" s="32"/>
    </row>
    <row r="70" spans="2:10">
      <c r="B70" s="133" t="s">
        <v>376</v>
      </c>
      <c r="C70" s="133" t="s">
        <v>350</v>
      </c>
      <c r="D70" s="133" t="s">
        <v>64</v>
      </c>
      <c r="E70" s="199" t="s">
        <v>312</v>
      </c>
      <c r="F70" s="162" t="s">
        <v>59</v>
      </c>
      <c r="G70" s="241">
        <v>113000000</v>
      </c>
      <c r="H70" s="186">
        <v>113000000</v>
      </c>
      <c r="I70" s="32"/>
    </row>
    <row r="71" spans="2:10">
      <c r="B71" s="133" t="s">
        <v>376</v>
      </c>
      <c r="C71" s="133" t="s">
        <v>351</v>
      </c>
      <c r="D71" s="133" t="s">
        <v>64</v>
      </c>
      <c r="E71" s="199" t="s">
        <v>312</v>
      </c>
      <c r="F71" s="162" t="s">
        <v>59</v>
      </c>
      <c r="G71" s="241">
        <v>5000000</v>
      </c>
      <c r="H71" s="186">
        <v>5000000</v>
      </c>
      <c r="I71" s="32"/>
    </row>
    <row r="72" spans="2:10">
      <c r="B72" s="133" t="s">
        <v>376</v>
      </c>
      <c r="C72" s="133" t="s">
        <v>372</v>
      </c>
      <c r="D72" s="133" t="s">
        <v>64</v>
      </c>
      <c r="E72" s="199" t="s">
        <v>312</v>
      </c>
      <c r="F72" s="162" t="s">
        <v>59</v>
      </c>
      <c r="G72" s="188">
        <v>204000000</v>
      </c>
      <c r="H72" s="186">
        <v>204000000</v>
      </c>
      <c r="I72" s="32"/>
    </row>
    <row r="73" spans="2:10">
      <c r="B73" s="133" t="s">
        <v>143</v>
      </c>
      <c r="C73" s="133" t="s">
        <v>296</v>
      </c>
      <c r="D73" s="133" t="s">
        <v>64</v>
      </c>
      <c r="E73" s="199" t="s">
        <v>312</v>
      </c>
      <c r="F73" s="162" t="s">
        <v>60</v>
      </c>
      <c r="G73" s="188">
        <v>24300000</v>
      </c>
      <c r="H73" s="186">
        <v>235780470</v>
      </c>
      <c r="I73" s="32"/>
    </row>
    <row r="74" spans="2:10">
      <c r="B74" s="133" t="s">
        <v>143</v>
      </c>
      <c r="C74" s="133" t="s">
        <v>237</v>
      </c>
      <c r="D74" s="133" t="s">
        <v>64</v>
      </c>
      <c r="E74" s="199" t="s">
        <v>312</v>
      </c>
      <c r="F74" s="162" t="s">
        <v>60</v>
      </c>
      <c r="G74" s="241">
        <v>5000000</v>
      </c>
      <c r="H74" s="186">
        <v>48514500</v>
      </c>
      <c r="I74" s="32"/>
    </row>
    <row r="75" spans="2:10">
      <c r="B75" s="133" t="s">
        <v>143</v>
      </c>
      <c r="C75" s="133" t="s">
        <v>298</v>
      </c>
      <c r="D75" s="133" t="s">
        <v>64</v>
      </c>
      <c r="E75" s="199" t="s">
        <v>312</v>
      </c>
      <c r="F75" s="162" t="s">
        <v>60</v>
      </c>
      <c r="G75" s="241">
        <v>20000000</v>
      </c>
      <c r="H75" s="186">
        <v>194058000</v>
      </c>
      <c r="I75" s="32"/>
    </row>
    <row r="76" spans="2:10">
      <c r="B76" s="133" t="s">
        <v>143</v>
      </c>
      <c r="C76" s="133" t="s">
        <v>299</v>
      </c>
      <c r="D76" s="133" t="s">
        <v>64</v>
      </c>
      <c r="E76" s="199" t="s">
        <v>312</v>
      </c>
      <c r="F76" s="162" t="s">
        <v>60</v>
      </c>
      <c r="G76" s="186">
        <v>76562000</v>
      </c>
      <c r="H76" s="186">
        <v>742873429.79999995</v>
      </c>
      <c r="I76" s="32"/>
    </row>
    <row r="77" spans="2:10">
      <c r="B77" s="133" t="s">
        <v>143</v>
      </c>
      <c r="C77" s="133" t="s">
        <v>450</v>
      </c>
      <c r="D77" s="133" t="s">
        <v>64</v>
      </c>
      <c r="E77" s="199" t="s">
        <v>312</v>
      </c>
      <c r="F77" s="162" t="s">
        <v>60</v>
      </c>
      <c r="G77" s="188">
        <v>10000000</v>
      </c>
      <c r="H77" s="186">
        <v>97029000</v>
      </c>
      <c r="I77" s="32"/>
    </row>
    <row r="78" spans="2:10">
      <c r="B78" s="133" t="s">
        <v>375</v>
      </c>
      <c r="C78" s="133" t="s">
        <v>451</v>
      </c>
      <c r="D78" s="133" t="s">
        <v>64</v>
      </c>
      <c r="E78" s="199" t="s">
        <v>312</v>
      </c>
      <c r="F78" s="162" t="s">
        <v>59</v>
      </c>
      <c r="G78" s="241">
        <v>25000000</v>
      </c>
      <c r="H78" s="186">
        <v>25000000</v>
      </c>
      <c r="I78" s="25"/>
    </row>
    <row r="79" spans="2:10">
      <c r="B79" s="133" t="s">
        <v>375</v>
      </c>
      <c r="C79" s="133" t="s">
        <v>338</v>
      </c>
      <c r="D79" s="133" t="s">
        <v>64</v>
      </c>
      <c r="E79" s="199" t="s">
        <v>312</v>
      </c>
      <c r="F79" s="162" t="s">
        <v>60</v>
      </c>
      <c r="G79" s="188">
        <v>20000000</v>
      </c>
      <c r="H79" s="186">
        <v>194058000</v>
      </c>
      <c r="I79" s="25"/>
      <c r="J79" s="200"/>
    </row>
    <row r="80" spans="2:10">
      <c r="B80" s="133" t="s">
        <v>142</v>
      </c>
      <c r="C80" s="133" t="s">
        <v>475</v>
      </c>
      <c r="D80" s="133" t="s">
        <v>64</v>
      </c>
      <c r="E80" s="199" t="s">
        <v>312</v>
      </c>
      <c r="F80" s="162" t="s">
        <v>59</v>
      </c>
      <c r="G80" s="188">
        <v>373000000</v>
      </c>
      <c r="H80" s="186">
        <v>373000000</v>
      </c>
      <c r="I80" s="25"/>
    </row>
    <row r="81" spans="2:9">
      <c r="B81" s="133" t="s">
        <v>142</v>
      </c>
      <c r="C81" s="133" t="s">
        <v>339</v>
      </c>
      <c r="D81" s="133" t="s">
        <v>64</v>
      </c>
      <c r="E81" s="199" t="s">
        <v>312</v>
      </c>
      <c r="F81" s="162" t="s">
        <v>59</v>
      </c>
      <c r="G81" s="241">
        <v>400000000</v>
      </c>
      <c r="H81" s="186">
        <v>400000000</v>
      </c>
      <c r="I81" s="25"/>
    </row>
    <row r="82" spans="2:9">
      <c r="B82" s="133" t="s">
        <v>142</v>
      </c>
      <c r="C82" s="133" t="s">
        <v>433</v>
      </c>
      <c r="D82" s="133" t="s">
        <v>64</v>
      </c>
      <c r="E82" s="199" t="s">
        <v>312</v>
      </c>
      <c r="F82" s="162" t="s">
        <v>59</v>
      </c>
      <c r="G82" s="188">
        <v>19000000</v>
      </c>
      <c r="H82" s="186">
        <v>19000000</v>
      </c>
      <c r="I82" s="25"/>
    </row>
    <row r="83" spans="2:9">
      <c r="B83" s="133" t="s">
        <v>142</v>
      </c>
      <c r="C83" s="133" t="s">
        <v>271</v>
      </c>
      <c r="D83" s="133" t="s">
        <v>64</v>
      </c>
      <c r="E83" s="199" t="s">
        <v>312</v>
      </c>
      <c r="F83" s="162" t="s">
        <v>60</v>
      </c>
      <c r="G83" s="188">
        <v>15700000</v>
      </c>
      <c r="H83" s="186">
        <v>152335530</v>
      </c>
      <c r="I83" s="25"/>
    </row>
    <row r="84" spans="2:9">
      <c r="B84" s="133" t="s">
        <v>142</v>
      </c>
      <c r="C84" s="133" t="s">
        <v>476</v>
      </c>
      <c r="D84" s="133" t="s">
        <v>64</v>
      </c>
      <c r="E84" s="199" t="s">
        <v>328</v>
      </c>
      <c r="F84" s="162" t="s">
        <v>60</v>
      </c>
      <c r="G84" s="241">
        <v>12000000</v>
      </c>
      <c r="H84" s="186">
        <v>116434800</v>
      </c>
      <c r="I84" s="25"/>
    </row>
    <row r="85" spans="2:9">
      <c r="B85" s="133" t="s">
        <v>142</v>
      </c>
      <c r="C85" s="133" t="s">
        <v>477</v>
      </c>
      <c r="D85" s="133" t="s">
        <v>64</v>
      </c>
      <c r="E85" s="199" t="s">
        <v>328</v>
      </c>
      <c r="F85" s="162" t="s">
        <v>60</v>
      </c>
      <c r="G85" s="188">
        <v>5000000</v>
      </c>
      <c r="H85" s="186">
        <v>48514500</v>
      </c>
      <c r="I85" s="25"/>
    </row>
    <row r="86" spans="2:9">
      <c r="B86" s="133" t="s">
        <v>467</v>
      </c>
      <c r="C86" s="133" t="s">
        <v>478</v>
      </c>
      <c r="D86" s="133" t="s">
        <v>64</v>
      </c>
      <c r="E86" s="146" t="s">
        <v>248</v>
      </c>
      <c r="F86" s="162" t="s">
        <v>59</v>
      </c>
      <c r="G86" s="188">
        <v>100000000</v>
      </c>
      <c r="H86" s="186">
        <v>100000000</v>
      </c>
      <c r="I86" s="25"/>
    </row>
    <row r="87" spans="2:9">
      <c r="B87" s="133" t="s">
        <v>146</v>
      </c>
      <c r="C87" s="133" t="s">
        <v>452</v>
      </c>
      <c r="D87" s="133" t="s">
        <v>64</v>
      </c>
      <c r="E87" s="146" t="s">
        <v>248</v>
      </c>
      <c r="F87" s="162" t="s">
        <v>59</v>
      </c>
      <c r="G87" s="241">
        <v>42000000</v>
      </c>
      <c r="H87" s="186">
        <v>42000000</v>
      </c>
      <c r="I87" s="25"/>
    </row>
    <row r="88" spans="2:9">
      <c r="B88" s="133" t="s">
        <v>146</v>
      </c>
      <c r="C88" s="133" t="s">
        <v>330</v>
      </c>
      <c r="D88" s="133" t="s">
        <v>64</v>
      </c>
      <c r="E88" s="146" t="s">
        <v>248</v>
      </c>
      <c r="F88" s="162" t="s">
        <v>59</v>
      </c>
      <c r="G88" s="241">
        <v>50000000</v>
      </c>
      <c r="H88" s="186">
        <v>50000000</v>
      </c>
      <c r="I88" s="25"/>
    </row>
    <row r="89" spans="2:9">
      <c r="B89" s="133" t="s">
        <v>146</v>
      </c>
      <c r="C89" s="133" t="s">
        <v>453</v>
      </c>
      <c r="D89" s="133" t="s">
        <v>64</v>
      </c>
      <c r="E89" s="146" t="s">
        <v>248</v>
      </c>
      <c r="F89" s="162" t="s">
        <v>59</v>
      </c>
      <c r="G89" s="241">
        <v>350000000</v>
      </c>
      <c r="H89" s="186">
        <v>350000000</v>
      </c>
      <c r="I89" s="25"/>
    </row>
    <row r="90" spans="2:9">
      <c r="B90" s="133" t="s">
        <v>146</v>
      </c>
      <c r="C90" s="133" t="s">
        <v>238</v>
      </c>
      <c r="D90" s="133" t="s">
        <v>64</v>
      </c>
      <c r="E90" s="146" t="s">
        <v>248</v>
      </c>
      <c r="F90" s="162" t="s">
        <v>60</v>
      </c>
      <c r="G90" s="241">
        <v>65000000</v>
      </c>
      <c r="H90" s="186">
        <v>630688500</v>
      </c>
      <c r="I90" s="25"/>
    </row>
    <row r="91" spans="2:9">
      <c r="B91" s="133" t="s">
        <v>146</v>
      </c>
      <c r="C91" s="133" t="s">
        <v>300</v>
      </c>
      <c r="D91" s="133" t="s">
        <v>64</v>
      </c>
      <c r="E91" s="146" t="s">
        <v>248</v>
      </c>
      <c r="F91" s="162" t="s">
        <v>60</v>
      </c>
      <c r="G91" s="241">
        <v>52380000</v>
      </c>
      <c r="H91" s="186">
        <v>508237902</v>
      </c>
      <c r="I91" s="25"/>
    </row>
    <row r="92" spans="2:9">
      <c r="B92" s="133" t="s">
        <v>146</v>
      </c>
      <c r="C92" s="133" t="s">
        <v>301</v>
      </c>
      <c r="D92" s="133" t="s">
        <v>64</v>
      </c>
      <c r="E92" s="146" t="s">
        <v>248</v>
      </c>
      <c r="F92" s="162" t="s">
        <v>60</v>
      </c>
      <c r="G92" s="241">
        <v>26100000</v>
      </c>
      <c r="H92" s="186">
        <v>253245690</v>
      </c>
      <c r="I92" s="25"/>
    </row>
    <row r="93" spans="2:9">
      <c r="B93" s="133" t="s">
        <v>441</v>
      </c>
      <c r="C93" s="133" t="s">
        <v>454</v>
      </c>
      <c r="D93" s="133" t="s">
        <v>64</v>
      </c>
      <c r="E93" s="146" t="s">
        <v>248</v>
      </c>
      <c r="F93" s="162" t="s">
        <v>59</v>
      </c>
      <c r="G93" s="241">
        <v>150000000</v>
      </c>
      <c r="H93" s="186">
        <v>150000000</v>
      </c>
      <c r="I93" s="25"/>
    </row>
    <row r="94" spans="2:9">
      <c r="B94" s="133" t="s">
        <v>377</v>
      </c>
      <c r="C94" s="252" t="s">
        <v>383</v>
      </c>
      <c r="D94" s="133" t="s">
        <v>64</v>
      </c>
      <c r="E94" s="146" t="s">
        <v>248</v>
      </c>
      <c r="F94" s="162" t="s">
        <v>60</v>
      </c>
      <c r="G94" s="241">
        <v>20000000</v>
      </c>
      <c r="H94" s="186">
        <v>194058000</v>
      </c>
      <c r="I94" s="25"/>
    </row>
    <row r="95" spans="2:9">
      <c r="B95" s="133" t="s">
        <v>377</v>
      </c>
      <c r="C95" s="252" t="s">
        <v>479</v>
      </c>
      <c r="D95" s="3" t="s">
        <v>64</v>
      </c>
      <c r="E95" s="146" t="s">
        <v>248</v>
      </c>
      <c r="F95" s="250" t="s">
        <v>60</v>
      </c>
      <c r="G95" s="188">
        <v>22500000</v>
      </c>
      <c r="H95" s="186">
        <v>218315250</v>
      </c>
      <c r="I95" s="25"/>
    </row>
    <row r="96" spans="2:9">
      <c r="B96" s="133" t="s">
        <v>377</v>
      </c>
      <c r="C96" s="252" t="s">
        <v>455</v>
      </c>
      <c r="D96" s="3" t="s">
        <v>64</v>
      </c>
      <c r="E96" s="146" t="s">
        <v>248</v>
      </c>
      <c r="F96" s="250" t="s">
        <v>60</v>
      </c>
      <c r="G96" s="188">
        <v>47300000</v>
      </c>
      <c r="H96" s="186">
        <v>458947170</v>
      </c>
      <c r="I96" s="25"/>
    </row>
    <row r="97" spans="2:9">
      <c r="B97" s="133" t="s">
        <v>290</v>
      </c>
      <c r="C97" s="252" t="s">
        <v>297</v>
      </c>
      <c r="D97" s="3" t="s">
        <v>64</v>
      </c>
      <c r="E97" s="146" t="s">
        <v>248</v>
      </c>
      <c r="F97" s="250" t="s">
        <v>60</v>
      </c>
      <c r="G97" s="188">
        <v>62283000</v>
      </c>
      <c r="H97" s="186">
        <v>604325720.70000005</v>
      </c>
      <c r="I97" s="25"/>
    </row>
    <row r="98" spans="2:9">
      <c r="B98" s="133" t="s">
        <v>290</v>
      </c>
      <c r="C98" s="252" t="s">
        <v>480</v>
      </c>
      <c r="D98" s="3" t="s">
        <v>64</v>
      </c>
      <c r="E98" s="146" t="s">
        <v>248</v>
      </c>
      <c r="F98" s="250" t="s">
        <v>59</v>
      </c>
      <c r="G98" s="188">
        <v>40000000</v>
      </c>
      <c r="H98" s="186">
        <v>40000000</v>
      </c>
      <c r="I98" s="25"/>
    </row>
    <row r="99" spans="2:9">
      <c r="B99" s="133"/>
      <c r="C99" s="187"/>
      <c r="D99" s="3"/>
      <c r="E99" s="146"/>
      <c r="F99" s="250"/>
      <c r="G99" s="188"/>
      <c r="H99" s="186"/>
      <c r="I99" s="25"/>
    </row>
    <row r="100" spans="2:9">
      <c r="B100" s="133" t="s">
        <v>388</v>
      </c>
      <c r="C100" s="187"/>
      <c r="D100" s="3" t="s">
        <v>387</v>
      </c>
      <c r="E100" s="146" t="s">
        <v>392</v>
      </c>
      <c r="F100" s="250" t="s">
        <v>59</v>
      </c>
      <c r="G100" s="188">
        <v>606860606.21000004</v>
      </c>
      <c r="H100" s="186">
        <v>606860606.21000004</v>
      </c>
      <c r="I100" s="25"/>
    </row>
    <row r="101" spans="2:9">
      <c r="B101" s="133" t="s">
        <v>388</v>
      </c>
      <c r="C101" s="187"/>
      <c r="D101" s="3" t="s">
        <v>387</v>
      </c>
      <c r="E101" s="146" t="s">
        <v>392</v>
      </c>
      <c r="F101" s="250" t="s">
        <v>60</v>
      </c>
      <c r="G101" s="188">
        <v>7137839.3099999996</v>
      </c>
      <c r="H101" s="186">
        <v>69257741.040998995</v>
      </c>
      <c r="I101" s="25"/>
    </row>
    <row r="102" spans="2:9">
      <c r="B102" s="133" t="s">
        <v>388</v>
      </c>
      <c r="C102" s="187"/>
      <c r="D102" s="3" t="s">
        <v>387</v>
      </c>
      <c r="E102" s="146" t="s">
        <v>392</v>
      </c>
      <c r="F102" s="250" t="s">
        <v>71</v>
      </c>
      <c r="G102" s="188">
        <v>451.05</v>
      </c>
      <c r="H102" s="186">
        <v>3843.8932050000003</v>
      </c>
      <c r="I102" s="25"/>
    </row>
    <row r="103" spans="2:9">
      <c r="B103" s="133" t="s">
        <v>389</v>
      </c>
      <c r="C103" s="187"/>
      <c r="D103" s="3" t="s">
        <v>387</v>
      </c>
      <c r="E103" s="146" t="s">
        <v>393</v>
      </c>
      <c r="F103" s="250" t="s">
        <v>59</v>
      </c>
      <c r="G103" s="188">
        <v>100248</v>
      </c>
      <c r="H103" s="186">
        <v>100248</v>
      </c>
      <c r="I103" s="25"/>
    </row>
    <row r="104" spans="2:9">
      <c r="B104" s="133" t="s">
        <v>407</v>
      </c>
      <c r="C104" s="187"/>
      <c r="D104" s="3" t="s">
        <v>387</v>
      </c>
      <c r="E104" s="146" t="s">
        <v>392</v>
      </c>
      <c r="F104" s="250" t="s">
        <v>59</v>
      </c>
      <c r="G104" s="188">
        <v>57577.33</v>
      </c>
      <c r="H104" s="186">
        <v>57577.33</v>
      </c>
      <c r="I104" s="25"/>
    </row>
    <row r="105" spans="2:9">
      <c r="B105" s="133" t="s">
        <v>390</v>
      </c>
      <c r="C105" s="187"/>
      <c r="D105" s="3" t="s">
        <v>387</v>
      </c>
      <c r="E105" s="146" t="s">
        <v>456</v>
      </c>
      <c r="F105" s="251" t="s">
        <v>59</v>
      </c>
      <c r="G105" s="188">
        <v>1777035.71</v>
      </c>
      <c r="H105" s="186">
        <v>1777035.71</v>
      </c>
      <c r="I105" s="25"/>
    </row>
    <row r="106" spans="2:9">
      <c r="B106" s="133" t="s">
        <v>390</v>
      </c>
      <c r="C106" s="187"/>
      <c r="D106" s="3" t="s">
        <v>387</v>
      </c>
      <c r="E106" s="146" t="s">
        <v>456</v>
      </c>
      <c r="F106" s="251" t="s">
        <v>60</v>
      </c>
      <c r="G106" s="188">
        <v>7499891.8499999996</v>
      </c>
      <c r="H106" s="186">
        <v>72770700.631364986</v>
      </c>
      <c r="I106" s="25"/>
    </row>
    <row r="107" spans="2:9">
      <c r="B107" s="3" t="s">
        <v>391</v>
      </c>
      <c r="C107" s="4"/>
      <c r="D107" s="3" t="s">
        <v>387</v>
      </c>
      <c r="E107" s="146" t="s">
        <v>457</v>
      </c>
      <c r="F107" s="251" t="s">
        <v>59</v>
      </c>
      <c r="G107" s="188">
        <v>2457093</v>
      </c>
      <c r="H107" s="188">
        <v>2457093</v>
      </c>
    </row>
    <row r="108" spans="2:9">
      <c r="B108" s="3" t="s">
        <v>481</v>
      </c>
      <c r="C108" s="4"/>
      <c r="D108" s="3" t="s">
        <v>482</v>
      </c>
      <c r="E108" s="146"/>
      <c r="F108" s="251" t="s">
        <v>59</v>
      </c>
      <c r="G108" s="188">
        <v>-550000000</v>
      </c>
      <c r="H108" s="188">
        <v>-550000000</v>
      </c>
    </row>
    <row r="109" spans="2:9">
      <c r="C109" s="4"/>
      <c r="D109" s="3"/>
      <c r="E109" s="146"/>
      <c r="F109" s="251"/>
      <c r="G109" s="188"/>
      <c r="H109" s="188"/>
    </row>
    <row r="110" spans="2:9">
      <c r="B110" s="3" t="s">
        <v>11</v>
      </c>
      <c r="C110" s="4"/>
      <c r="D110" s="3"/>
      <c r="E110" s="146"/>
      <c r="F110" s="3"/>
      <c r="G110" s="183"/>
      <c r="H110" s="183">
        <f>SUM(H20:H108)</f>
        <v>20671000350.815571</v>
      </c>
    </row>
    <row r="111" spans="2:9">
      <c r="C111" s="4"/>
      <c r="D111" s="146"/>
      <c r="E111" s="146"/>
      <c r="F111" s="146"/>
      <c r="H111" s="183"/>
    </row>
    <row r="112" spans="2:9">
      <c r="B112" s="4" t="s">
        <v>149</v>
      </c>
      <c r="C112" s="4"/>
      <c r="D112" s="146"/>
      <c r="E112" s="146"/>
      <c r="F112" s="146"/>
      <c r="G112" s="146" t="s">
        <v>193</v>
      </c>
      <c r="H112" s="197">
        <f>H96/G96</f>
        <v>9.7028999999999996</v>
      </c>
    </row>
    <row r="113" spans="2:8">
      <c r="B113" s="4" t="s">
        <v>239</v>
      </c>
      <c r="C113" s="4"/>
      <c r="D113" s="146"/>
      <c r="E113" s="146"/>
      <c r="F113" s="146"/>
      <c r="G113" s="146" t="s">
        <v>192</v>
      </c>
      <c r="H113" s="197">
        <f>H102/G102</f>
        <v>8.5221</v>
      </c>
    </row>
    <row r="114" spans="2:8">
      <c r="B114" s="4" t="s">
        <v>240</v>
      </c>
      <c r="C114" s="4"/>
      <c r="D114" s="146"/>
      <c r="E114" s="146"/>
      <c r="F114" s="146"/>
    </row>
  </sheetData>
  <sortState ref="B21:H114">
    <sortCondition ref="B21:B114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2019-08-09T13:19:28Z</dcterms:modified>
</cp:coreProperties>
</file>