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512\"/>
    </mc:Choice>
  </mc:AlternateContent>
  <bookViews>
    <workbookView xWindow="-15" yWindow="45" windowWidth="27240" windowHeight="12510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  <externalReference r:id="rId5"/>
  </externalReferences>
  <definedNames>
    <definedName name="Moodys_Scale" localSheetId="2">[1]Lists!$A$99:$A$117</definedName>
    <definedName name="_xlnm.Print_Area" localSheetId="0">Cover!$A$1:$J$60</definedName>
    <definedName name="_xlnm.Print_Area" localSheetId="1">'Pool overview'!$B$1:$F$216</definedName>
    <definedName name="_xlnm.Print_Area" localSheetId="2">'Substitute Collateral'!$A$3:$H$103</definedName>
  </definedNames>
  <calcPr calcId="152511"/>
</workbook>
</file>

<file path=xl/calcChain.xml><?xml version="1.0" encoding="utf-8"?>
<calcChain xmlns="http://schemas.openxmlformats.org/spreadsheetml/2006/main">
  <c r="C10" i="12" l="1"/>
  <c r="C8" i="12"/>
  <c r="C7" i="12"/>
  <c r="H102" i="12"/>
  <c r="H101" i="12"/>
  <c r="F32" i="13" l="1"/>
  <c r="D32" i="13"/>
  <c r="F31" i="13"/>
  <c r="D31" i="13"/>
  <c r="E30" i="13"/>
  <c r="F30" i="13" s="1"/>
  <c r="C30" i="13"/>
  <c r="D30" i="13" s="1"/>
  <c r="E29" i="13"/>
  <c r="F29" i="13" s="1"/>
  <c r="C29" i="13"/>
  <c r="D29" i="13" s="1"/>
  <c r="C33" i="13" l="1"/>
  <c r="D33" i="13" s="1"/>
  <c r="E33" i="13"/>
  <c r="F33" i="13" s="1"/>
  <c r="C15" i="12" l="1"/>
  <c r="C14" i="12"/>
  <c r="C13" i="12"/>
  <c r="C12" i="12"/>
  <c r="C9" i="12"/>
  <c r="H99" i="12"/>
  <c r="J13" i="11" l="1"/>
  <c r="C5" i="12" l="1"/>
</calcChain>
</file>

<file path=xl/sharedStrings.xml><?xml version="1.0" encoding="utf-8"?>
<sst xmlns="http://schemas.openxmlformats.org/spreadsheetml/2006/main" count="889" uniqueCount="429">
  <si>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</si>
  <si>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</si>
  <si>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</si>
  <si>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</si>
  <si>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</si>
  <si>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</si>
  <si>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</si>
  <si>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</si>
  <si>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</si>
  <si>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</si>
  <si>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</si>
  <si>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</si>
  <si>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</si>
  <si>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</si>
  <si>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</si>
  <si>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</si>
  <si>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</si>
  <si>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</si>
  <si>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</si>
  <si>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</si>
  <si>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</si>
  <si>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</si>
  <si>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</si>
  <si>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</si>
  <si>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</si>
  <si>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</si>
  <si>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</si>
  <si>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</si>
  <si>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</si>
  <si>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</si>
  <si>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</si>
  <si>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</si>
  <si>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</si>
  <si>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</si>
  <si>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</si>
  <si>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</si>
  <si>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</si>
  <si>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</si>
  <si>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</si>
  <si>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</si>
  <si>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</si>
  <si>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</si>
  <si>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</si>
  <si>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</si>
  <si>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</si>
  <si>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</si>
  <si>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</si>
  <si>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</si>
  <si>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</si>
  <si>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</si>
  <si>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</si>
  <si>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</si>
  <si>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</si>
  <si>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</si>
  <si>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</si>
  <si>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</si>
  <si>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</si>
  <si>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</si>
  <si>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</si>
  <si>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</si>
  <si>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</si>
  <si>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</si>
  <si>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</si>
  <si>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</si>
  <si>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</si>
  <si>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</si>
  <si>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</si>
  <si>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</si>
  <si>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</si>
  <si>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</si>
  <si>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</si>
  <si>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</si>
  <si>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4% Fixed Rate</t>
  </si>
  <si>
    <t>XS0587952085</t>
  </si>
  <si>
    <t>XS0619631624</t>
  </si>
  <si>
    <t>Semi-annually</t>
  </si>
  <si>
    <t>XS0632246426</t>
  </si>
  <si>
    <t>XS0478979551</t>
  </si>
  <si>
    <t>DE000A1K0UB7</t>
  </si>
  <si>
    <t>DE000A1H36V3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</si>
  <si>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</si>
  <si>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</si>
  <si>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</si>
  <si>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</si>
  <si>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</si>
  <si>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</si>
  <si>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</si>
  <si>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NO0010633068</t>
  </si>
  <si>
    <t>NO0010630833</t>
  </si>
  <si>
    <t>NO0010625460</t>
  </si>
  <si>
    <t>XS0707700919</t>
  </si>
  <si>
    <t>SEK</t>
  </si>
  <si>
    <t>Exposure type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</si>
  <si>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</si>
  <si>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</si>
  <si>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</si>
  <si>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</si>
  <si>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</si>
  <si>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</si>
  <si>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</si>
  <si>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</si>
  <si>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</si>
  <si>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</si>
  <si>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</si>
  <si>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</si>
  <si>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</si>
  <si>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</si>
  <si>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</si>
  <si>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</si>
  <si>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</si>
  <si>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</si>
  <si>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</si>
  <si>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</si>
  <si>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XS0766475858</t>
  </si>
  <si>
    <t>NO0010646904</t>
  </si>
  <si>
    <t>06 / 2018</t>
  </si>
  <si>
    <t>09 / 2013</t>
  </si>
  <si>
    <t>10 / 2017</t>
  </si>
  <si>
    <t>03 / 2017</t>
  </si>
  <si>
    <t>04 / 2016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</si>
  <si>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</si>
  <si>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</si>
  <si>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</si>
  <si>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</si>
  <si>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</si>
  <si>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</si>
  <si>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</si>
  <si>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</si>
  <si>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</si>
  <si>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</si>
  <si>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</si>
  <si>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</si>
  <si>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</si>
  <si>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</si>
  <si>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</si>
  <si>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</si>
  <si>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</si>
  <si>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</si>
  <si>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</si>
  <si>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</si>
  <si>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</si>
  <si>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</si>
  <si>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</si>
  <si>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</si>
  <si>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</si>
  <si>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</si>
  <si>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</si>
  <si>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</si>
  <si>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</si>
  <si>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</si>
  <si>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</si>
  <si>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</si>
  <si>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</si>
  <si>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</si>
  <si>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</si>
  <si>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</si>
  <si>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</si>
  <si>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</si>
  <si>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</si>
  <si>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</si>
  <si>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</si>
  <si>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</si>
  <si>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</si>
  <si>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</si>
  <si>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</si>
  <si>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</si>
  <si>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</si>
  <si>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</si>
  <si>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</si>
  <si>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</si>
  <si>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</si>
  <si>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</si>
  <si>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</si>
  <si>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</si>
  <si>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</si>
  <si>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</si>
  <si>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</si>
  <si>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</si>
  <si>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</si>
  <si>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</si>
  <si>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</si>
  <si>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</si>
  <si>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</si>
  <si>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</si>
  <si>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</si>
  <si>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</si>
  <si>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</si>
  <si>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</si>
  <si>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</si>
  <si>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</si>
  <si>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</si>
  <si>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</si>
  <si>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</si>
  <si>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</si>
  <si>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</si>
  <si>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</si>
  <si>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</si>
  <si>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</si>
  <si>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</si>
  <si>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</si>
  <si>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</si>
  <si>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12</t>
  </si>
  <si>
    <t xml:space="preserve"> Series 2/2012</t>
  </si>
  <si>
    <t xml:space="preserve"> Series 2/2011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</si>
  <si>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</si>
  <si>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</si>
  <si>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</si>
  <si>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</si>
  <si>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</si>
  <si>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</si>
  <si>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</si>
  <si>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</si>
  <si>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</si>
  <si>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</si>
  <si>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</si>
  <si>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</si>
  <si>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</si>
  <si>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</si>
  <si>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</si>
  <si>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</si>
  <si>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</si>
  <si>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Stadshypotek</t>
  </si>
  <si>
    <t>XS0851683473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</si>
  <si>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</si>
  <si>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</si>
  <si>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</si>
  <si>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</si>
  <si>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</si>
  <si>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</si>
  <si>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</si>
  <si>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</si>
  <si>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</si>
  <si>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</si>
  <si>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</si>
  <si>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</si>
  <si>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</si>
  <si>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</si>
  <si>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</si>
  <si>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</si>
  <si>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</si>
  <si>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</si>
  <si>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</si>
  <si>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</si>
  <si>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</si>
  <si>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</si>
  <si>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</si>
  <si>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</si>
  <si>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</si>
  <si>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</si>
  <si>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</si>
  <si>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</si>
  <si>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</si>
  <si>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</si>
  <si>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</si>
  <si>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</si>
  <si>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</si>
  <si>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</si>
  <si>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</si>
  <si>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</si>
  <si>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</si>
  <si>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</si>
  <si>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</si>
  <si>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</si>
  <si>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</si>
  <si>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</si>
  <si>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</si>
  <si>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</si>
  <si>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</si>
  <si>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</si>
  <si>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</si>
  <si>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</si>
  <si>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</si>
  <si>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</si>
  <si>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</si>
  <si>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</si>
  <si>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</si>
  <si>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</si>
  <si>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11 / 2011</t>
  </si>
  <si>
    <t>08 / 2011</t>
  </si>
  <si>
    <t>02 / 2011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</si>
  <si>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</si>
  <si>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</si>
  <si>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</si>
  <si>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</si>
  <si>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</si>
  <si>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</si>
  <si>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</si>
  <si>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</si>
  <si>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</si>
  <si>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</si>
  <si>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</si>
  <si>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</si>
  <si>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</si>
  <si>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</si>
  <si>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</si>
  <si>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</si>
  <si>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</si>
  <si>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</si>
  <si>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</si>
  <si>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</si>
  <si>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</si>
  <si>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</si>
  <si>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</si>
  <si>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</si>
  <si>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</si>
  <si>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</si>
  <si>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</si>
  <si>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</si>
  <si>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</si>
  <si>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</si>
  <si>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</si>
  <si>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</si>
  <si>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</si>
  <si>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</si>
  <si>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</si>
  <si>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</si>
  <si>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</si>
  <si>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</si>
  <si>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</si>
  <si>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</si>
  <si>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</si>
  <si>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</si>
  <si>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</si>
  <si>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</si>
  <si>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</si>
  <si>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</si>
  <si>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</si>
  <si>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</si>
  <si>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</si>
  <si>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</si>
  <si>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NO0010672405</t>
  </si>
  <si>
    <t>NO0010636574</t>
  </si>
  <si>
    <t>NO0010708399</t>
  </si>
  <si>
    <t>NO0010589690</t>
  </si>
  <si>
    <t>NO0010572373</t>
  </si>
  <si>
    <t>Series 1/2014</t>
  </si>
  <si>
    <t>Series 1 / 2013</t>
  </si>
  <si>
    <t>Series 6/2012</t>
  </si>
  <si>
    <t>Series 4/2012</t>
  </si>
  <si>
    <t>Series 12/2011</t>
  </si>
  <si>
    <t>Series 10/2011</t>
  </si>
  <si>
    <t>Series 7/2011</t>
  </si>
  <si>
    <t>Series 5/2011</t>
  </si>
  <si>
    <t>Series 4/2011</t>
  </si>
  <si>
    <t>Series 3/2011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</si>
  <si>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</si>
  <si>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</si>
  <si>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</si>
  <si>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</si>
  <si>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</si>
  <si>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</si>
  <si>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</si>
  <si>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</si>
  <si>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</si>
  <si>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</si>
  <si>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</si>
  <si>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</si>
  <si>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</si>
  <si>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</si>
  <si>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</si>
  <si>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</si>
  <si>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</si>
  <si>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</si>
  <si>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</si>
  <si>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</si>
  <si>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</si>
  <si>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</si>
  <si>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</si>
  <si>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</si>
  <si>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AAA</t>
  </si>
  <si>
    <t>- / Aaa / -</t>
  </si>
  <si>
    <t>Sparebank 1 SR-Bank</t>
  </si>
  <si>
    <t>Sparebank 1 Nord-Norge</t>
  </si>
  <si>
    <t>Skandinaviska Enskilda Bank Oslo</t>
  </si>
  <si>
    <t>CITY OF STOCKHOLM</t>
  </si>
  <si>
    <t>NO0010664394</t>
  </si>
  <si>
    <t>NO0010723471</t>
  </si>
  <si>
    <t>Series 3/2015</t>
  </si>
  <si>
    <t>09 / 2015</t>
  </si>
  <si>
    <t>09 / 2022</t>
  </si>
  <si>
    <t>0.75% Fixed Rate</t>
  </si>
  <si>
    <t>XS1285867419</t>
  </si>
  <si>
    <t>Møre Boligkreditt AS</t>
  </si>
  <si>
    <t>Pluss Boligkreditt AS</t>
  </si>
  <si>
    <t>Sparebank 1 Nord Norge</t>
  </si>
  <si>
    <t>NO0010669864</t>
  </si>
  <si>
    <t>NO0010721111</t>
  </si>
  <si>
    <t>NO0010675978</t>
  </si>
  <si>
    <t>NO0010696990</t>
  </si>
  <si>
    <t>NO0010674971</t>
  </si>
  <si>
    <t>NO0010703531</t>
  </si>
  <si>
    <t>NO0010729817</t>
  </si>
  <si>
    <t>XS1285892870</t>
  </si>
  <si>
    <t>NO0010673296</t>
  </si>
  <si>
    <t>NO0010646847</t>
  </si>
  <si>
    <t>NO0010673155</t>
  </si>
  <si>
    <t>Gov't Guaranteed</t>
  </si>
  <si>
    <t>4th Quarter 2015</t>
  </si>
  <si>
    <t>Date of Report: 31/12/15</t>
  </si>
  <si>
    <t>Series 4 / 2015</t>
  </si>
  <si>
    <t>11 / 2015</t>
  </si>
  <si>
    <t>11 / 2018</t>
  </si>
  <si>
    <t>0.125% Fixed Rate</t>
  </si>
  <si>
    <t>XS1320110791</t>
  </si>
  <si>
    <t>Eika Boligkreditt AS</t>
  </si>
  <si>
    <t>Norsk Stat</t>
  </si>
  <si>
    <t>Swedish Covered Bond Corporation</t>
  </si>
  <si>
    <t>NO0010495575</t>
  </si>
  <si>
    <t>XS1308759718</t>
  </si>
  <si>
    <t>NO0010612039</t>
  </si>
  <si>
    <t>NO0010663727</t>
  </si>
  <si>
    <t>DE000A168Y14</t>
  </si>
  <si>
    <t>NO0010662307</t>
  </si>
  <si>
    <t>NO0010751928</t>
  </si>
  <si>
    <t>NO0010612492</t>
  </si>
  <si>
    <t>NO0010641145</t>
  </si>
  <si>
    <t>NO0010732787</t>
  </si>
  <si>
    <t>NO0010740327</t>
  </si>
  <si>
    <t>NO0010745177</t>
  </si>
  <si>
    <t>NO0010754278</t>
  </si>
  <si>
    <t>XS0538385294</t>
  </si>
  <si>
    <t>NO0010646078</t>
  </si>
  <si>
    <t>NO0010695075</t>
  </si>
  <si>
    <t>NO0010748338</t>
  </si>
  <si>
    <t>NO0010712953</t>
  </si>
  <si>
    <t>XS1300812077</t>
  </si>
  <si>
    <t>Sovereign</t>
  </si>
  <si>
    <t>Swedbank</t>
  </si>
  <si>
    <t>Covered Bond Programme - Investor Report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</si>
</sst>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7" formatCode="[$NOK]\ 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240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5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7" fontId="18" fillId="0" borderId="0" xfId="0" applyNumberFormat="1" applyFont="1" applyFill="1" applyBorder="1" applyAlignment="1">
      <alignment horizontal="center"/>
    </xf>
    <xf numFmtId="168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5" fontId="22" fillId="33" borderId="14" xfId="44" applyNumberFormat="1" applyFont="1" applyFill="1" applyBorder="1" applyAlignment="1">
      <alignment horizontal="center"/>
    </xf>
    <xf numFmtId="165" fontId="22" fillId="0" borderId="14" xfId="42" applyNumberFormat="1" applyFont="1" applyBorder="1" applyAlignment="1">
      <alignment horizontal="center"/>
    </xf>
    <xf numFmtId="167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69" fontId="22" fillId="0" borderId="16" xfId="42" applyNumberFormat="1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3" fontId="21" fillId="0" borderId="0" xfId="48" applyNumberFormat="1" applyFont="1" applyFill="1"/>
    <xf numFmtId="41" fontId="34" fillId="0" borderId="0" xfId="42" applyNumberFormat="1" applyFont="1" applyFill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7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5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7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5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3" fillId="33" borderId="21" xfId="0" applyFont="1" applyFill="1" applyBorder="1"/>
    <xf numFmtId="167" fontId="33" fillId="33" borderId="16" xfId="0" applyNumberFormat="1" applyFont="1" applyFill="1" applyBorder="1" applyAlignment="1">
      <alignment horizontal="center"/>
    </xf>
    <xf numFmtId="9" fontId="33" fillId="33" borderId="18" xfId="43" applyNumberFormat="1" applyFont="1" applyFill="1" applyBorder="1" applyAlignment="1">
      <alignment horizontal="center"/>
    </xf>
    <xf numFmtId="165" fontId="33" fillId="33" borderId="18" xfId="44" applyNumberFormat="1" applyFont="1" applyFill="1" applyBorder="1" applyAlignment="1">
      <alignment horizontal="center"/>
    </xf>
    <xf numFmtId="9" fontId="33" fillId="33" borderId="25" xfId="43" applyNumberFormat="1" applyFont="1" applyFill="1" applyBorder="1" applyAlignment="1">
      <alignment horizontal="center"/>
    </xf>
    <xf numFmtId="172" fontId="0" fillId="0" borderId="0" xfId="0" applyNumberFormat="1"/>
    <xf numFmtId="177" fontId="0" fillId="0" borderId="0" xfId="0" applyNumberFormat="1"/>
    <xf numFmtId="170" fontId="19" fillId="0" borderId="0" xfId="42" applyNumberFormat="1" applyFont="1" applyFill="1" applyBorder="1"/>
    <xf numFmtId="170" fontId="20" fillId="0" borderId="0" xfId="0" applyNumberFormat="1" applyFont="1"/>
    <xf numFmtId="166" fontId="20" fillId="0" borderId="0" xfId="43" applyNumberFormat="1" applyFont="1"/>
    <xf numFmtId="171" fontId="35" fillId="0" borderId="0" xfId="42" applyNumberFormat="1" applyFont="1"/>
    <xf numFmtId="3" fontId="22" fillId="0" borderId="0" xfId="0" applyNumberFormat="1" applyFont="1" applyFill="1" applyBorder="1" applyAlignment="1">
      <alignment horizontal="center"/>
    </xf>
    <xf numFmtId="171" fontId="35" fillId="0" borderId="0" xfId="42" applyNumberFormat="1" applyFont="1" applyFill="1"/>
    <xf numFmtId="0" fontId="22" fillId="0" borderId="0" xfId="0" applyFont="1" applyFill="1" applyBorder="1" applyAlignment="1">
      <alignment horizontal="left"/>
    </xf>
    <xf numFmtId="0" fontId="0" fillId="0" borderId="0" xfId="0" applyFont="1" applyFill="1"/>
    <xf numFmtId="17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71" fontId="0" fillId="0" borderId="0" xfId="42" applyNumberFormat="1" applyFont="1" applyFill="1"/>
    <xf numFmtId="2" fontId="0" fillId="0" borderId="0" xfId="0" applyNumberFormat="1" applyAlignment="1">
      <alignment horizontal="center"/>
    </xf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/>
    </xf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170" fontId="20" fillId="0" borderId="0" xfId="42" applyNumberFormat="1" applyFont="1" applyFill="1" applyBorder="1"/>
    <xf numFmtId="0" fontId="20" fillId="33" borderId="0" xfId="0" applyFont="1" applyFill="1" applyBorder="1"/>
    <xf numFmtId="0" fontId="36" fillId="0" borderId="0" xfId="0" applyFont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7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3" fillId="33" borderId="18" xfId="43" applyNumberFormat="1" applyFont="1" applyFill="1" applyBorder="1" applyAlignment="1">
      <alignment horizontal="center"/>
    </xf>
    <xf numFmtId="165" fontId="33" fillId="33" borderId="21" xfId="44" applyNumberFormat="1" applyFont="1" applyFill="1" applyBorder="1" applyAlignment="1">
      <alignment horizontal="center"/>
    </xf>
    <xf numFmtId="10" fontId="33" fillId="33" borderId="21" xfId="43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37" fillId="0" borderId="0" xfId="0" applyFont="1" applyBorder="1"/>
    <xf numFmtId="3" fontId="37" fillId="0" borderId="0" xfId="0" applyNumberFormat="1" applyFont="1" applyBorder="1"/>
    <xf numFmtId="175" fontId="38" fillId="0" borderId="0" xfId="0" applyNumberFormat="1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1231_Ratinguttrek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Overview"/>
      <sheetName val="Pivot"/>
      <sheetName val="Data"/>
      <sheetName val="FundingRente"/>
      <sheetName val="LTVGroup"/>
      <sheetName val="BalGroup"/>
      <sheetName val="ArrearGroup"/>
      <sheetName val="SeasoningGroup"/>
      <sheetName val="RemainingTermGroup"/>
      <sheetName val="PayFreqGroup"/>
      <sheetName val="HousingType"/>
      <sheetName val="LånMedDataFeil"/>
    </sheetNames>
    <sheetDataSet>
      <sheetData sheetId="0" refreshError="1"/>
      <sheetData sheetId="1" refreshError="1"/>
      <sheetData sheetId="2">
        <row r="7">
          <cell r="F7">
            <v>333</v>
          </cell>
          <cell r="G7">
            <v>-464827901.56</v>
          </cell>
        </row>
        <row r="8">
          <cell r="F8">
            <v>10</v>
          </cell>
          <cell r="G8">
            <v>-13699464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L63"/>
  <sheetViews>
    <sheetView tabSelected="1" workbookViewId="0">
      <selection activeCell="K30" sqref="K30:K46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46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1">
      <c r="B3" s="7"/>
      <c r="C3" s="62"/>
      <c r="D3" s="7"/>
      <c r="E3" s="8"/>
      <c r="F3" s="8"/>
      <c r="G3" s="8"/>
      <c r="H3" s="9"/>
    </row>
    <row r="4" spans="2:11">
      <c r="B4" s="7"/>
      <c r="C4" s="62"/>
      <c r="D4" s="7"/>
      <c r="E4" s="8" t="s">
        <v>0</v>
      </c>
      <c r="F4" s="8"/>
      <c r="G4" s="8" t="s">
        <v>0</v>
      </c>
      <c r="H4" s="9"/>
    </row>
    <row r="5" spans="2:11">
      <c r="B5" s="7"/>
      <c r="C5" s="62"/>
      <c r="D5" s="7"/>
      <c r="E5" s="8"/>
      <c r="F5" s="8"/>
      <c r="G5" s="8"/>
      <c r="H5" s="9"/>
    </row>
    <row r="6" spans="2:11" ht="20.25" customHeight="1">
      <c r="B6" s="235"/>
      <c r="C6" s="235"/>
      <c r="D6" s="235"/>
      <c r="E6" s="235"/>
      <c r="F6" s="235"/>
      <c r="G6" s="235"/>
      <c r="H6" s="235"/>
      <c r="I6" s="235"/>
    </row>
    <row r="7" spans="2:11">
      <c r="B7" s="235" t="s">
        <v>428</v>
      </c>
      <c r="C7" s="235"/>
      <c r="D7" s="235"/>
      <c r="E7" s="235"/>
      <c r="F7" s="235"/>
      <c r="G7" s="235"/>
      <c r="H7" s="235"/>
      <c r="I7" s="235"/>
    </row>
    <row r="8" spans="2:11" ht="15.75" thickBot="1">
      <c r="B8" s="236" t="s">
        <v>195</v>
      </c>
      <c r="C8" s="236"/>
      <c r="D8" s="236"/>
      <c r="E8" s="236"/>
      <c r="F8" s="236"/>
      <c r="G8" s="236"/>
      <c r="H8" s="236"/>
      <c r="I8" s="236"/>
    </row>
    <row r="9" spans="2:11" ht="12.75" customHeight="1">
      <c r="B9" s="10"/>
      <c r="C9" s="161"/>
      <c r="D9" s="10"/>
      <c r="E9" s="10"/>
      <c r="F9" s="10"/>
      <c r="G9" s="10"/>
      <c r="H9" s="10"/>
      <c r="I9" s="10"/>
      <c r="J9" s="10"/>
    </row>
    <row r="10" spans="2:11">
      <c r="B10" s="11" t="s">
        <v>52</v>
      </c>
      <c r="C10" s="12" t="s">
        <v>327</v>
      </c>
      <c r="D10" s="12" t="s">
        <v>274</v>
      </c>
      <c r="E10" s="13" t="s">
        <v>53</v>
      </c>
      <c r="F10" s="12" t="s">
        <v>54</v>
      </c>
      <c r="G10" s="12" t="s">
        <v>55</v>
      </c>
      <c r="H10" s="12" t="s">
        <v>56</v>
      </c>
      <c r="I10" s="12" t="s">
        <v>57</v>
      </c>
      <c r="J10" s="12" t="s">
        <v>271</v>
      </c>
    </row>
    <row r="11" spans="2:11">
      <c r="B11" s="151" t="s">
        <v>69</v>
      </c>
    </row>
    <row r="12" spans="2:11">
      <c r="B12" s="160" t="s">
        <v>399</v>
      </c>
      <c r="C12" s="183">
        <v>1500</v>
      </c>
      <c r="D12" s="165" t="s">
        <v>400</v>
      </c>
      <c r="E12" s="165" t="s">
        <v>401</v>
      </c>
      <c r="F12" s="25" t="s">
        <v>58</v>
      </c>
      <c r="G12" s="25" t="s">
        <v>402</v>
      </c>
      <c r="H12" s="147" t="s">
        <v>2</v>
      </c>
      <c r="I12" s="31" t="s">
        <v>403</v>
      </c>
      <c r="J12" s="220">
        <v>9.3118999999999996</v>
      </c>
    </row>
    <row r="13" spans="2:11">
      <c r="B13" s="160" t="s">
        <v>377</v>
      </c>
      <c r="C13" s="183">
        <v>1000</v>
      </c>
      <c r="D13" s="165" t="s">
        <v>378</v>
      </c>
      <c r="E13" s="165" t="s">
        <v>379</v>
      </c>
      <c r="F13" s="25" t="s">
        <v>58</v>
      </c>
      <c r="G13" s="25" t="s">
        <v>380</v>
      </c>
      <c r="H13" s="147" t="s">
        <v>2</v>
      </c>
      <c r="I13" s="31" t="s">
        <v>381</v>
      </c>
      <c r="J13" s="220">
        <f>9.415</f>
        <v>9.4149999999999991</v>
      </c>
    </row>
    <row r="14" spans="2:11">
      <c r="B14" s="160" t="s">
        <v>310</v>
      </c>
      <c r="C14" s="183">
        <v>1000</v>
      </c>
      <c r="D14" s="165" t="s">
        <v>314</v>
      </c>
      <c r="E14" s="165" t="s">
        <v>315</v>
      </c>
      <c r="F14" s="25" t="s">
        <v>58</v>
      </c>
      <c r="G14" s="25" t="s">
        <v>299</v>
      </c>
      <c r="H14" s="147" t="s">
        <v>2</v>
      </c>
      <c r="I14" s="31" t="s">
        <v>316</v>
      </c>
      <c r="J14" s="146">
        <v>8.2799999999999994</v>
      </c>
    </row>
    <row r="15" spans="2:11">
      <c r="B15" s="212" t="s">
        <v>311</v>
      </c>
      <c r="C15" s="209">
        <v>100</v>
      </c>
      <c r="D15" s="213" t="s">
        <v>116</v>
      </c>
      <c r="E15" s="214" t="s">
        <v>312</v>
      </c>
      <c r="F15" s="26" t="s">
        <v>58</v>
      </c>
      <c r="G15" s="215" t="s">
        <v>61</v>
      </c>
      <c r="H15" s="216" t="s">
        <v>75</v>
      </c>
      <c r="I15" s="217" t="s">
        <v>313</v>
      </c>
      <c r="J15" s="218">
        <v>8.01</v>
      </c>
      <c r="K15" s="219"/>
    </row>
    <row r="16" spans="2:11">
      <c r="B16" s="9" t="s">
        <v>301</v>
      </c>
      <c r="C16" s="183">
        <v>1000</v>
      </c>
      <c r="D16" s="150" t="s">
        <v>298</v>
      </c>
      <c r="E16" s="41" t="s">
        <v>272</v>
      </c>
      <c r="F16" s="25" t="s">
        <v>58</v>
      </c>
      <c r="G16" s="25" t="s">
        <v>299</v>
      </c>
      <c r="H16" s="25" t="s">
        <v>2</v>
      </c>
      <c r="I16" s="30" t="s">
        <v>300</v>
      </c>
      <c r="J16" s="154">
        <v>7.61</v>
      </c>
    </row>
    <row r="17" spans="2:10">
      <c r="B17" s="9" t="s">
        <v>196</v>
      </c>
      <c r="C17" s="183">
        <v>1000</v>
      </c>
      <c r="D17" s="150" t="s">
        <v>275</v>
      </c>
      <c r="E17" s="41" t="s">
        <v>193</v>
      </c>
      <c r="F17" s="25" t="s">
        <v>58</v>
      </c>
      <c r="G17" s="25" t="s">
        <v>137</v>
      </c>
      <c r="H17" s="25" t="s">
        <v>2</v>
      </c>
      <c r="I17" s="30" t="s">
        <v>194</v>
      </c>
      <c r="J17" s="154">
        <v>7.33</v>
      </c>
    </row>
    <row r="18" spans="2:10" ht="15.75" customHeight="1">
      <c r="B18" s="9" t="s">
        <v>197</v>
      </c>
      <c r="C18" s="183">
        <v>1250</v>
      </c>
      <c r="D18" s="41" t="s">
        <v>276</v>
      </c>
      <c r="E18" s="41" t="s">
        <v>123</v>
      </c>
      <c r="F18" s="25" t="s">
        <v>58</v>
      </c>
      <c r="G18" s="25" t="s">
        <v>99</v>
      </c>
      <c r="H18" s="25" t="s">
        <v>2</v>
      </c>
      <c r="I18" s="26" t="s">
        <v>98</v>
      </c>
      <c r="J18" s="155">
        <v>7.69</v>
      </c>
    </row>
    <row r="19" spans="2:10">
      <c r="B19" s="9" t="s">
        <v>198</v>
      </c>
      <c r="C19" s="183">
        <v>1250</v>
      </c>
      <c r="D19" s="41" t="s">
        <v>277</v>
      </c>
      <c r="E19" s="41" t="s">
        <v>122</v>
      </c>
      <c r="F19" s="25" t="s">
        <v>58</v>
      </c>
      <c r="G19" s="25" t="s">
        <v>134</v>
      </c>
      <c r="H19" s="25" t="s">
        <v>2</v>
      </c>
      <c r="I19" s="26" t="s">
        <v>90</v>
      </c>
      <c r="J19" s="155">
        <v>7.68</v>
      </c>
    </row>
    <row r="20" spans="2:10">
      <c r="B20" s="9" t="s">
        <v>199</v>
      </c>
      <c r="C20" s="183">
        <v>1000</v>
      </c>
      <c r="D20" s="41" t="s">
        <v>278</v>
      </c>
      <c r="E20" s="41" t="s">
        <v>121</v>
      </c>
      <c r="F20" s="25" t="s">
        <v>58</v>
      </c>
      <c r="G20" s="25" t="s">
        <v>135</v>
      </c>
      <c r="H20" s="25" t="s">
        <v>2</v>
      </c>
      <c r="I20" s="26" t="s">
        <v>85</v>
      </c>
      <c r="J20" s="155">
        <v>7.7</v>
      </c>
    </row>
    <row r="21" spans="2:10">
      <c r="B21" s="8" t="s">
        <v>200</v>
      </c>
      <c r="C21" s="183">
        <v>1000</v>
      </c>
      <c r="D21" s="41" t="s">
        <v>279</v>
      </c>
      <c r="E21" s="40" t="s">
        <v>120</v>
      </c>
      <c r="F21" s="15" t="s">
        <v>58</v>
      </c>
      <c r="G21" s="16" t="s">
        <v>72</v>
      </c>
      <c r="H21" s="25" t="s">
        <v>2</v>
      </c>
      <c r="I21" s="26" t="s">
        <v>73</v>
      </c>
      <c r="J21" s="155">
        <v>7.93</v>
      </c>
    </row>
    <row r="22" spans="2:10">
      <c r="B22" s="8" t="s">
        <v>201</v>
      </c>
      <c r="C22" s="183">
        <v>1250</v>
      </c>
      <c r="D22" s="41" t="s">
        <v>280</v>
      </c>
      <c r="E22" s="40" t="s">
        <v>118</v>
      </c>
      <c r="F22" s="15" t="s">
        <v>58</v>
      </c>
      <c r="G22" s="16" t="s">
        <v>133</v>
      </c>
      <c r="H22" s="25" t="s">
        <v>2</v>
      </c>
      <c r="I22" s="26" t="s">
        <v>62</v>
      </c>
      <c r="J22" s="155">
        <v>8.0299999999999994</v>
      </c>
    </row>
    <row r="23" spans="2:10">
      <c r="B23" s="8"/>
      <c r="C23" s="25"/>
      <c r="D23" s="41"/>
      <c r="E23" s="40"/>
      <c r="F23" s="15"/>
      <c r="G23" s="15"/>
      <c r="H23" s="25"/>
      <c r="I23" s="26"/>
      <c r="J23" s="155"/>
    </row>
    <row r="24" spans="2:10">
      <c r="B24" s="152" t="s">
        <v>104</v>
      </c>
      <c r="C24" s="25"/>
      <c r="D24" s="25"/>
      <c r="E24" s="39"/>
      <c r="F24" s="14"/>
      <c r="G24" s="30"/>
      <c r="H24" s="31"/>
      <c r="I24" s="26"/>
      <c r="J24" s="155"/>
    </row>
    <row r="25" spans="2:10">
      <c r="B25" s="7" t="s">
        <v>305</v>
      </c>
      <c r="C25" s="183">
        <v>1000</v>
      </c>
      <c r="D25" s="41" t="s">
        <v>303</v>
      </c>
      <c r="E25" s="39" t="s">
        <v>304</v>
      </c>
      <c r="F25" s="25" t="s">
        <v>58</v>
      </c>
      <c r="G25" s="30" t="s">
        <v>137</v>
      </c>
      <c r="H25" s="25" t="s">
        <v>75</v>
      </c>
      <c r="I25" s="26" t="s">
        <v>302</v>
      </c>
      <c r="J25" s="155">
        <v>5.88</v>
      </c>
    </row>
    <row r="26" spans="2:10">
      <c r="B26" s="7" t="s">
        <v>306</v>
      </c>
      <c r="C26" s="183">
        <v>1250</v>
      </c>
      <c r="D26" s="41" t="s">
        <v>283</v>
      </c>
      <c r="E26" s="41" t="s">
        <v>210</v>
      </c>
      <c r="F26" s="25" t="s">
        <v>58</v>
      </c>
      <c r="G26" s="30" t="s">
        <v>211</v>
      </c>
      <c r="H26" s="25" t="s">
        <v>75</v>
      </c>
      <c r="I26" s="26" t="s">
        <v>212</v>
      </c>
      <c r="J26" s="155">
        <v>5.74</v>
      </c>
    </row>
    <row r="27" spans="2:10" ht="15.75" customHeight="1">
      <c r="B27" s="9" t="s">
        <v>202</v>
      </c>
      <c r="C27" s="183">
        <v>1250</v>
      </c>
      <c r="D27" s="41" t="s">
        <v>282</v>
      </c>
      <c r="E27" s="41" t="s">
        <v>124</v>
      </c>
      <c r="F27" s="25" t="s">
        <v>58</v>
      </c>
      <c r="G27" s="25" t="s">
        <v>142</v>
      </c>
      <c r="H27" s="25" t="s">
        <v>75</v>
      </c>
      <c r="I27" s="26" t="s">
        <v>113</v>
      </c>
      <c r="J27" s="155">
        <v>5.74</v>
      </c>
    </row>
    <row r="28" spans="2:10" ht="15.75" customHeight="1">
      <c r="B28" s="9" t="s">
        <v>203</v>
      </c>
      <c r="C28" s="183">
        <v>1250</v>
      </c>
      <c r="D28" s="41" t="s">
        <v>281</v>
      </c>
      <c r="E28" s="41" t="s">
        <v>125</v>
      </c>
      <c r="F28" s="25" t="s">
        <v>58</v>
      </c>
      <c r="G28" s="25" t="s">
        <v>136</v>
      </c>
      <c r="H28" s="25" t="s">
        <v>75</v>
      </c>
      <c r="I28" s="26" t="s">
        <v>76</v>
      </c>
      <c r="J28" s="155">
        <v>5.59</v>
      </c>
    </row>
    <row r="29" spans="2:10">
      <c r="B29" s="8"/>
      <c r="C29" s="25"/>
      <c r="D29" s="41"/>
      <c r="E29" s="40"/>
      <c r="F29" s="15"/>
      <c r="G29" s="16"/>
      <c r="H29" s="25"/>
      <c r="I29" s="26"/>
      <c r="J29" s="155"/>
    </row>
    <row r="30" spans="2:10">
      <c r="B30" s="153" t="s">
        <v>68</v>
      </c>
      <c r="C30" s="25"/>
      <c r="D30" s="25"/>
      <c r="I30" s="26"/>
      <c r="J30" s="155"/>
    </row>
    <row r="31" spans="2:10">
      <c r="B31" s="9" t="s">
        <v>366</v>
      </c>
      <c r="C31" s="183">
        <v>3350</v>
      </c>
      <c r="D31" s="150" t="s">
        <v>363</v>
      </c>
      <c r="E31" s="42" t="s">
        <v>364</v>
      </c>
      <c r="F31" s="25" t="s">
        <v>58</v>
      </c>
      <c r="G31" s="146" t="s">
        <v>299</v>
      </c>
      <c r="H31" s="26" t="s">
        <v>2</v>
      </c>
      <c r="I31" s="26" t="s">
        <v>367</v>
      </c>
      <c r="J31" s="155"/>
    </row>
    <row r="32" spans="2:10">
      <c r="B32" s="9" t="s">
        <v>362</v>
      </c>
      <c r="C32" s="183">
        <v>7150</v>
      </c>
      <c r="D32" s="150" t="s">
        <v>363</v>
      </c>
      <c r="E32" s="42" t="s">
        <v>364</v>
      </c>
      <c r="F32" s="25" t="s">
        <v>58</v>
      </c>
      <c r="G32" s="146" t="s">
        <v>61</v>
      </c>
      <c r="H32" s="26" t="s">
        <v>1</v>
      </c>
      <c r="I32" s="26" t="s">
        <v>365</v>
      </c>
      <c r="J32" s="155"/>
    </row>
    <row r="33" spans="2:12">
      <c r="B33" s="9" t="s">
        <v>335</v>
      </c>
      <c r="C33" s="25">
        <v>375</v>
      </c>
      <c r="D33" s="150" t="s">
        <v>350</v>
      </c>
      <c r="E33" s="42" t="s">
        <v>349</v>
      </c>
      <c r="F33" s="25" t="s">
        <v>58</v>
      </c>
      <c r="G33" s="146" t="s">
        <v>351</v>
      </c>
      <c r="H33" s="26" t="s">
        <v>2</v>
      </c>
      <c r="I33" s="26" t="s">
        <v>352</v>
      </c>
      <c r="J33" s="155"/>
    </row>
    <row r="34" spans="2:12" ht="13.5" customHeight="1">
      <c r="B34" s="9" t="s">
        <v>336</v>
      </c>
      <c r="C34" s="183">
        <v>9000</v>
      </c>
      <c r="D34" s="41" t="s">
        <v>285</v>
      </c>
      <c r="E34" s="150" t="s">
        <v>272</v>
      </c>
      <c r="F34" s="25" t="s">
        <v>58</v>
      </c>
      <c r="G34" s="146" t="s">
        <v>61</v>
      </c>
      <c r="H34" s="26" t="s">
        <v>1</v>
      </c>
      <c r="I34" s="26" t="s">
        <v>273</v>
      </c>
      <c r="J34" s="155"/>
    </row>
    <row r="35" spans="2:12" ht="13.5" customHeight="1">
      <c r="B35" s="9" t="s">
        <v>337</v>
      </c>
      <c r="C35" s="183">
        <v>7850</v>
      </c>
      <c r="D35" s="41" t="s">
        <v>286</v>
      </c>
      <c r="E35" s="41" t="s">
        <v>204</v>
      </c>
      <c r="F35" s="25" t="s">
        <v>58</v>
      </c>
      <c r="G35" s="146" t="s">
        <v>61</v>
      </c>
      <c r="H35" s="26" t="s">
        <v>1</v>
      </c>
      <c r="I35" s="26" t="s">
        <v>205</v>
      </c>
      <c r="J35" s="155"/>
    </row>
    <row r="36" spans="2:12" ht="13.5" customHeight="1">
      <c r="B36" s="9" t="s">
        <v>338</v>
      </c>
      <c r="C36" s="183">
        <v>2450</v>
      </c>
      <c r="D36" s="41" t="s">
        <v>275</v>
      </c>
      <c r="E36" s="41" t="s">
        <v>226</v>
      </c>
      <c r="F36" s="25" t="s">
        <v>58</v>
      </c>
      <c r="G36" s="146" t="s">
        <v>206</v>
      </c>
      <c r="H36" s="26" t="s">
        <v>2</v>
      </c>
      <c r="I36" s="26" t="s">
        <v>207</v>
      </c>
      <c r="J36" s="155"/>
    </row>
    <row r="37" spans="2:12" ht="15.75" customHeight="1">
      <c r="B37" s="9" t="s">
        <v>339</v>
      </c>
      <c r="C37" s="183">
        <v>620</v>
      </c>
      <c r="D37" s="41" t="s">
        <v>287</v>
      </c>
      <c r="E37" s="41" t="s">
        <v>127</v>
      </c>
      <c r="F37" s="25" t="s">
        <v>58</v>
      </c>
      <c r="G37" s="25" t="s">
        <v>141</v>
      </c>
      <c r="H37" s="25" t="s">
        <v>2</v>
      </c>
      <c r="I37" s="26" t="s">
        <v>87</v>
      </c>
      <c r="J37" s="155"/>
    </row>
    <row r="38" spans="2:12">
      <c r="B38" s="9" t="s">
        <v>340</v>
      </c>
      <c r="C38" s="183">
        <v>3000</v>
      </c>
      <c r="D38" s="41" t="s">
        <v>287</v>
      </c>
      <c r="E38" s="41" t="s">
        <v>128</v>
      </c>
      <c r="F38" s="25" t="s">
        <v>58</v>
      </c>
      <c r="G38" s="25" t="s">
        <v>61</v>
      </c>
      <c r="H38" s="25" t="s">
        <v>1</v>
      </c>
      <c r="I38" s="26" t="s">
        <v>88</v>
      </c>
      <c r="J38" s="155"/>
    </row>
    <row r="39" spans="2:12">
      <c r="B39" s="9" t="s">
        <v>341</v>
      </c>
      <c r="C39" s="183">
        <v>1650</v>
      </c>
      <c r="D39" s="41" t="s">
        <v>288</v>
      </c>
      <c r="E39" s="41" t="s">
        <v>129</v>
      </c>
      <c r="F39" s="25" t="s">
        <v>58</v>
      </c>
      <c r="G39" s="25" t="s">
        <v>140</v>
      </c>
      <c r="H39" s="25" t="s">
        <v>2</v>
      </c>
      <c r="I39" s="26" t="s">
        <v>89</v>
      </c>
      <c r="J39" s="155"/>
    </row>
    <row r="40" spans="2:12">
      <c r="B40" s="23" t="s">
        <v>342</v>
      </c>
      <c r="C40" s="209">
        <v>5750</v>
      </c>
      <c r="D40" s="42" t="s">
        <v>278</v>
      </c>
      <c r="E40" s="42" t="s">
        <v>130</v>
      </c>
      <c r="F40" s="26" t="s">
        <v>58</v>
      </c>
      <c r="G40" s="26" t="s">
        <v>61</v>
      </c>
      <c r="H40" s="26" t="s">
        <v>1</v>
      </c>
      <c r="I40" s="26" t="s">
        <v>84</v>
      </c>
      <c r="J40" s="155"/>
      <c r="K40" s="210"/>
      <c r="L40" s="211"/>
    </row>
    <row r="41" spans="2:12">
      <c r="B41" s="9" t="s">
        <v>343</v>
      </c>
      <c r="C41" s="183">
        <v>3020</v>
      </c>
      <c r="D41" s="41" t="s">
        <v>289</v>
      </c>
      <c r="E41" s="41" t="s">
        <v>132</v>
      </c>
      <c r="F41" s="25" t="s">
        <v>58</v>
      </c>
      <c r="G41" s="25" t="s">
        <v>60</v>
      </c>
      <c r="H41" s="25" t="s">
        <v>2</v>
      </c>
      <c r="I41" s="26" t="s">
        <v>86</v>
      </c>
      <c r="J41" s="155"/>
    </row>
    <row r="42" spans="2:12">
      <c r="B42" s="9" t="s">
        <v>344</v>
      </c>
      <c r="C42" s="183">
        <v>1000</v>
      </c>
      <c r="D42" s="41" t="s">
        <v>289</v>
      </c>
      <c r="E42" s="41" t="s">
        <v>131</v>
      </c>
      <c r="F42" s="25" t="s">
        <v>58</v>
      </c>
      <c r="G42" s="25" t="s">
        <v>61</v>
      </c>
      <c r="H42" s="25" t="s">
        <v>1</v>
      </c>
      <c r="I42" s="26" t="s">
        <v>83</v>
      </c>
      <c r="J42" s="155"/>
    </row>
    <row r="43" spans="2:12">
      <c r="B43" s="9" t="s">
        <v>345</v>
      </c>
      <c r="C43" s="183">
        <v>4158</v>
      </c>
      <c r="D43" s="41" t="s">
        <v>290</v>
      </c>
      <c r="E43" s="40" t="s">
        <v>119</v>
      </c>
      <c r="F43" s="15" t="s">
        <v>58</v>
      </c>
      <c r="G43" s="16" t="s">
        <v>61</v>
      </c>
      <c r="H43" s="25" t="s">
        <v>1</v>
      </c>
      <c r="I43" s="26" t="s">
        <v>63</v>
      </c>
      <c r="J43" s="155"/>
      <c r="K43" s="208"/>
    </row>
    <row r="44" spans="2:12">
      <c r="B44" s="9" t="s">
        <v>346</v>
      </c>
      <c r="C44" s="183">
        <v>2800</v>
      </c>
      <c r="D44" s="41" t="s">
        <v>291</v>
      </c>
      <c r="E44" s="40" t="s">
        <v>117</v>
      </c>
      <c r="F44" s="15" t="s">
        <v>58</v>
      </c>
      <c r="G44" s="15" t="s">
        <v>138</v>
      </c>
      <c r="H44" s="25" t="s">
        <v>2</v>
      </c>
      <c r="I44" s="26" t="s">
        <v>82</v>
      </c>
      <c r="J44" s="155"/>
    </row>
    <row r="45" spans="2:12">
      <c r="B45" s="9" t="s">
        <v>347</v>
      </c>
      <c r="C45" s="183">
        <v>200</v>
      </c>
      <c r="D45" s="41" t="s">
        <v>292</v>
      </c>
      <c r="E45" s="40" t="s">
        <v>115</v>
      </c>
      <c r="F45" s="15" t="s">
        <v>58</v>
      </c>
      <c r="G45" s="15" t="s">
        <v>139</v>
      </c>
      <c r="H45" s="25" t="s">
        <v>2</v>
      </c>
      <c r="I45" s="26" t="s">
        <v>81</v>
      </c>
      <c r="J45" s="155"/>
    </row>
    <row r="46" spans="2:12">
      <c r="B46" s="9" t="s">
        <v>348</v>
      </c>
      <c r="C46" s="183">
        <v>1300</v>
      </c>
      <c r="D46" s="41" t="s">
        <v>292</v>
      </c>
      <c r="E46" s="39" t="s">
        <v>115</v>
      </c>
      <c r="F46" s="14" t="s">
        <v>58</v>
      </c>
      <c r="G46" s="30" t="s">
        <v>138</v>
      </c>
      <c r="H46" s="31" t="s">
        <v>2</v>
      </c>
      <c r="I46" s="26" t="s">
        <v>59</v>
      </c>
      <c r="J46" s="155"/>
    </row>
    <row r="47" spans="2:12">
      <c r="B47" s="153" t="s">
        <v>91</v>
      </c>
      <c r="C47" s="25"/>
      <c r="D47" s="25"/>
      <c r="I47" s="26"/>
      <c r="J47" s="155"/>
    </row>
    <row r="48" spans="2:12" ht="15.75" thickBot="1">
      <c r="B48" s="23" t="s">
        <v>208</v>
      </c>
      <c r="C48" s="26">
        <v>250</v>
      </c>
      <c r="D48" s="42" t="s">
        <v>284</v>
      </c>
      <c r="E48" s="42" t="s">
        <v>126</v>
      </c>
      <c r="F48" s="25" t="s">
        <v>58</v>
      </c>
      <c r="G48" s="26" t="s">
        <v>133</v>
      </c>
      <c r="H48" s="26" t="s">
        <v>2</v>
      </c>
      <c r="I48" s="26" t="s">
        <v>114</v>
      </c>
      <c r="J48" s="155">
        <v>0.86</v>
      </c>
    </row>
    <row r="49" spans="2:11">
      <c r="B49" s="38"/>
      <c r="C49" s="162"/>
      <c r="D49" s="17"/>
      <c r="E49" s="17"/>
      <c r="F49" s="17"/>
      <c r="G49" s="17"/>
      <c r="H49" s="17"/>
      <c r="I49" s="17"/>
      <c r="J49" s="17"/>
    </row>
    <row r="50" spans="2:11">
      <c r="B50" s="149"/>
      <c r="C50" s="163"/>
      <c r="D50" s="19"/>
      <c r="E50" s="19"/>
      <c r="F50" s="19" t="s">
        <v>324</v>
      </c>
      <c r="G50" s="19"/>
      <c r="H50" s="19"/>
      <c r="I50" s="19"/>
      <c r="J50" s="19"/>
    </row>
    <row r="51" spans="2:11">
      <c r="B51" s="149"/>
      <c r="C51" s="163"/>
      <c r="D51" s="19"/>
      <c r="E51" s="19"/>
      <c r="F51" s="19" t="s">
        <v>325</v>
      </c>
      <c r="G51" s="19"/>
      <c r="H51" s="19"/>
      <c r="I51" s="19"/>
      <c r="J51" s="19"/>
    </row>
    <row r="52" spans="2:11">
      <c r="B52" s="18" t="s">
        <v>64</v>
      </c>
      <c r="C52" s="163"/>
      <c r="D52" s="19"/>
      <c r="E52" s="19"/>
      <c r="F52" s="19" t="s">
        <v>326</v>
      </c>
      <c r="G52" s="19"/>
      <c r="H52" s="19"/>
      <c r="I52" s="19"/>
      <c r="J52" s="19"/>
    </row>
    <row r="53" spans="2:11">
      <c r="B53" s="19" t="s">
        <v>318</v>
      </c>
      <c r="C53" s="19"/>
      <c r="D53" s="19"/>
      <c r="E53" s="19"/>
      <c r="F53" s="19"/>
      <c r="G53" s="19"/>
      <c r="H53" s="19"/>
      <c r="I53" s="37"/>
      <c r="K53"/>
    </row>
    <row r="54" spans="2:11">
      <c r="B54" s="34" t="s">
        <v>319</v>
      </c>
      <c r="C54" s="19"/>
      <c r="D54" s="19"/>
      <c r="E54" s="19"/>
      <c r="F54" s="19" t="s">
        <v>353</v>
      </c>
      <c r="G54" s="19"/>
      <c r="H54" s="19"/>
      <c r="I54" s="37"/>
      <c r="K54"/>
    </row>
    <row r="55" spans="2:11">
      <c r="B55" s="21" t="s">
        <v>320</v>
      </c>
      <c r="C55" s="19"/>
      <c r="D55" s="20"/>
      <c r="E55" s="20"/>
      <c r="F55" s="20"/>
      <c r="G55" s="20"/>
      <c r="H55" s="20"/>
      <c r="I55" s="37"/>
      <c r="K55"/>
    </row>
    <row r="56" spans="2:11">
      <c r="C56" s="163"/>
      <c r="D56" s="19"/>
      <c r="E56" s="19"/>
      <c r="F56" s="20"/>
      <c r="G56" s="20"/>
      <c r="H56" s="20"/>
      <c r="I56" s="20"/>
      <c r="J56" s="20"/>
    </row>
    <row r="57" spans="2:11" ht="15.75" thickBot="1">
      <c r="B57" s="22"/>
      <c r="C57" s="164"/>
      <c r="D57" s="22"/>
      <c r="E57" s="22"/>
      <c r="F57" s="22"/>
      <c r="G57" s="22"/>
      <c r="H57" s="22"/>
      <c r="I57" s="22"/>
      <c r="J57" s="22"/>
    </row>
    <row r="58" spans="2:11" ht="15.75" thickBot="1">
      <c r="B58" s="23"/>
      <c r="C58" s="26"/>
      <c r="D58" s="23"/>
      <c r="E58" s="23"/>
      <c r="F58" s="23"/>
      <c r="G58" s="23"/>
      <c r="H58" s="23"/>
      <c r="I58" s="23"/>
      <c r="J58" s="23"/>
    </row>
    <row r="59" spans="2:11">
      <c r="B59" s="10"/>
      <c r="C59" s="161"/>
      <c r="D59" s="10"/>
      <c r="E59" s="10"/>
      <c r="F59" s="10"/>
      <c r="G59" s="10"/>
      <c r="H59" s="10"/>
      <c r="I59" s="10"/>
      <c r="J59" s="10"/>
    </row>
    <row r="60" spans="2:11" ht="15.75" thickBot="1">
      <c r="B60" s="22"/>
      <c r="C60" s="164"/>
      <c r="D60" s="22"/>
      <c r="E60" s="22"/>
      <c r="F60" s="22"/>
      <c r="G60" s="22"/>
      <c r="H60" s="22"/>
      <c r="I60" s="22"/>
      <c r="J60" s="22"/>
    </row>
    <row r="61" spans="2:11">
      <c r="B61" s="5"/>
      <c r="C61" s="147"/>
      <c r="D61" s="5"/>
      <c r="E61" s="5"/>
      <c r="F61" s="5"/>
      <c r="G61" s="5"/>
      <c r="I61" s="5"/>
      <c r="J61" s="5"/>
    </row>
    <row r="62" spans="2:11">
      <c r="H62"/>
    </row>
    <row r="63" spans="2:11">
      <c r="H63"/>
    </row>
  </sheetData>
  <mergeCells count="3">
    <mergeCell ref="B6:I6"/>
    <mergeCell ref="B7:I7"/>
    <mergeCell ref="B8:I8"/>
  </mergeCells>
  <hyperlinks>
    <hyperlink ref="B54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topLeftCell="A190" workbookViewId="0">
      <selection activeCell="B222" sqref="B222"/>
    </sheetView>
  </sheetViews>
  <sheetFormatPr defaultColWidth="9.140625" defaultRowHeight="15"/>
  <cols>
    <col min="1" max="1" width="5.140625" customWidth="1"/>
    <col min="2" max="2" width="46.42578125" style="134" bestFit="1" customWidth="1"/>
    <col min="3" max="3" width="18.85546875" style="134" customWidth="1"/>
    <col min="4" max="4" width="22.28515625" style="134" customWidth="1"/>
    <col min="5" max="5" width="24.42578125" style="30" customWidth="1"/>
    <col min="6" max="6" width="26.7109375" style="134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3</v>
      </c>
      <c r="D2" s="56"/>
      <c r="E2" s="56"/>
      <c r="F2" s="57"/>
      <c r="G2" s="2"/>
    </row>
    <row r="3" spans="1:7">
      <c r="B3" s="135"/>
      <c r="C3" s="58"/>
      <c r="D3" s="56"/>
      <c r="E3" s="56"/>
      <c r="F3" s="57"/>
    </row>
    <row r="4" spans="1:7">
      <c r="B4" s="1" t="s">
        <v>51</v>
      </c>
      <c r="C4" s="58"/>
      <c r="D4" s="8" t="s">
        <v>397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398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4</v>
      </c>
      <c r="C9" s="44"/>
      <c r="D9" s="45"/>
      <c r="E9" s="61"/>
      <c r="F9" s="136"/>
      <c r="G9" s="5"/>
    </row>
    <row r="10" spans="1:7">
      <c r="A10" s="6"/>
      <c r="B10" s="46" t="s">
        <v>5</v>
      </c>
      <c r="C10" s="47"/>
      <c r="D10" s="48">
        <v>168845318341.34988</v>
      </c>
      <c r="E10" s="61"/>
      <c r="F10" s="8"/>
    </row>
    <row r="11" spans="1:7">
      <c r="A11" s="6"/>
      <c r="B11" s="49" t="s">
        <v>6</v>
      </c>
      <c r="C11" s="19"/>
      <c r="D11" s="50">
        <v>134895</v>
      </c>
      <c r="E11" s="61"/>
      <c r="F11" s="8"/>
      <c r="G11" s="5"/>
    </row>
    <row r="12" spans="1:7">
      <c r="A12" s="6"/>
      <c r="B12" s="49" t="s">
        <v>7</v>
      </c>
      <c r="C12" s="19"/>
      <c r="D12" s="48">
        <v>1251679.5903580554</v>
      </c>
      <c r="E12" s="61"/>
      <c r="F12" s="8"/>
      <c r="G12" s="139"/>
    </row>
    <row r="13" spans="1:7">
      <c r="A13" s="6"/>
      <c r="B13" s="49" t="s">
        <v>8</v>
      </c>
      <c r="C13" s="19"/>
      <c r="D13" s="51">
        <v>0.52073165853501602</v>
      </c>
      <c r="E13" s="61"/>
      <c r="F13" s="8"/>
      <c r="G13" s="139"/>
    </row>
    <row r="14" spans="1:7">
      <c r="A14" s="6"/>
      <c r="B14" s="49" t="s">
        <v>9</v>
      </c>
      <c r="C14" s="19"/>
      <c r="D14" s="51">
        <v>0.58691185770106713</v>
      </c>
      <c r="E14" s="61"/>
      <c r="F14" s="8"/>
      <c r="G14" s="139"/>
    </row>
    <row r="15" spans="1:7">
      <c r="A15" s="6"/>
      <c r="B15" s="49" t="s">
        <v>10</v>
      </c>
      <c r="C15" s="19"/>
      <c r="D15" s="52">
        <v>37.993008128692352</v>
      </c>
      <c r="E15" s="61"/>
      <c r="F15" s="8"/>
      <c r="G15" s="139"/>
    </row>
    <row r="16" spans="1:7">
      <c r="A16" s="6"/>
      <c r="B16" s="49" t="s">
        <v>11</v>
      </c>
      <c r="C16" s="19"/>
      <c r="D16" s="51">
        <v>2.753152131856193E-2</v>
      </c>
      <c r="E16" s="61"/>
      <c r="F16" s="8"/>
      <c r="G16" s="139"/>
    </row>
    <row r="17" spans="1:12">
      <c r="A17" s="6"/>
      <c r="B17" s="49" t="s">
        <v>293</v>
      </c>
      <c r="C17" s="19"/>
      <c r="D17" s="52">
        <v>258.41625327005443</v>
      </c>
      <c r="E17" s="61"/>
      <c r="F17" s="8"/>
      <c r="G17" s="139"/>
      <c r="K17" s="37"/>
    </row>
    <row r="18" spans="1:12">
      <c r="A18" s="6"/>
      <c r="B18" s="49" t="s">
        <v>294</v>
      </c>
      <c r="C18" s="19"/>
      <c r="D18" s="52">
        <v>42.281273401343007</v>
      </c>
      <c r="E18" s="61"/>
      <c r="F18" s="8"/>
      <c r="G18" s="139"/>
    </row>
    <row r="19" spans="1:12">
      <c r="A19" s="6"/>
      <c r="B19" s="49" t="s">
        <v>143</v>
      </c>
      <c r="C19" s="19"/>
      <c r="D19" s="51">
        <v>0</v>
      </c>
      <c r="E19" s="61"/>
      <c r="F19" s="174"/>
      <c r="G19" s="139"/>
    </row>
    <row r="20" spans="1:12">
      <c r="A20" s="6"/>
      <c r="B20" s="49" t="s">
        <v>144</v>
      </c>
      <c r="C20" s="19"/>
      <c r="D20" s="48">
        <v>190666181047.13599</v>
      </c>
      <c r="E20" s="61"/>
      <c r="F20" s="175"/>
      <c r="G20" s="139"/>
      <c r="L20" s="204"/>
    </row>
    <row r="21" spans="1:12">
      <c r="A21" s="6"/>
      <c r="B21" s="49" t="s">
        <v>145</v>
      </c>
      <c r="C21" s="19"/>
      <c r="D21" s="48">
        <v>172747438503.29001</v>
      </c>
      <c r="E21" s="61"/>
      <c r="F21" s="8"/>
      <c r="G21" s="139"/>
    </row>
    <row r="22" spans="1:12">
      <c r="A22" s="6"/>
      <c r="B22" s="49" t="s">
        <v>146</v>
      </c>
      <c r="C22" s="19"/>
      <c r="D22" s="51">
        <v>7.6906540423868172E-2</v>
      </c>
      <c r="E22" s="61"/>
      <c r="F22" s="8"/>
      <c r="G22" s="139"/>
      <c r="K22" s="203"/>
    </row>
    <row r="23" spans="1:12">
      <c r="A23" s="6"/>
      <c r="B23" s="49" t="s">
        <v>147</v>
      </c>
      <c r="C23" s="19"/>
      <c r="D23" s="51">
        <v>1.1037279782501939</v>
      </c>
      <c r="E23" s="61"/>
      <c r="F23" s="8"/>
      <c r="G23" s="139"/>
    </row>
    <row r="24" spans="1:12">
      <c r="A24" s="6"/>
      <c r="B24" s="53" t="s">
        <v>148</v>
      </c>
      <c r="C24" s="54"/>
      <c r="D24" s="55">
        <v>1.0825060116840577</v>
      </c>
      <c r="E24" s="63"/>
      <c r="F24" s="8"/>
      <c r="G24" s="139"/>
    </row>
    <row r="26" spans="1:12">
      <c r="K26" s="37"/>
    </row>
    <row r="27" spans="1:12">
      <c r="A27" s="6"/>
      <c r="B27" s="64" t="s">
        <v>12</v>
      </c>
      <c r="C27" s="65" t="s">
        <v>13</v>
      </c>
      <c r="D27" s="66" t="s">
        <v>14</v>
      </c>
      <c r="E27" s="67" t="s">
        <v>15</v>
      </c>
      <c r="F27" s="68" t="s">
        <v>16</v>
      </c>
      <c r="G27" s="139"/>
      <c r="K27" s="37"/>
    </row>
    <row r="28" spans="1:12">
      <c r="A28" s="6"/>
      <c r="B28" s="69" t="s">
        <v>309</v>
      </c>
      <c r="C28" s="70"/>
      <c r="D28" s="33"/>
      <c r="E28" s="71"/>
      <c r="F28" s="72"/>
      <c r="G28" s="139"/>
      <c r="K28" s="37"/>
    </row>
    <row r="29" spans="1:12">
      <c r="A29" s="6"/>
      <c r="B29" s="69" t="s">
        <v>295</v>
      </c>
      <c r="C29" s="191">
        <f>[2]Pivot!F7</f>
        <v>333</v>
      </c>
      <c r="D29" s="228">
        <f>+C29/$D$11</f>
        <v>2.4685866785277436E-3</v>
      </c>
      <c r="E29" s="188">
        <f>-[2]Pivot!G7</f>
        <v>464827901.56</v>
      </c>
      <c r="F29" s="229">
        <f>+E29/$D$10</f>
        <v>2.7529806933720862E-3</v>
      </c>
      <c r="G29" s="139"/>
      <c r="K29" s="37"/>
    </row>
    <row r="30" spans="1:12">
      <c r="A30" s="6"/>
      <c r="B30" s="69" t="s">
        <v>40</v>
      </c>
      <c r="C30" s="191">
        <f>[2]Pivot!F8</f>
        <v>10</v>
      </c>
      <c r="D30" s="228">
        <f t="shared" ref="D30:D33" si="0">+C30/$D$11</f>
        <v>7.4131732087920232E-5</v>
      </c>
      <c r="E30" s="188">
        <f>-[2]Pivot!G8</f>
        <v>13699464</v>
      </c>
      <c r="F30" s="229">
        <f t="shared" ref="F30:F33" si="1">+E30/$D$10</f>
        <v>8.1136179164317568E-5</v>
      </c>
      <c r="G30" s="139"/>
      <c r="K30" s="37"/>
    </row>
    <row r="31" spans="1:12">
      <c r="A31" s="6"/>
      <c r="B31" s="69" t="s">
        <v>41</v>
      </c>
      <c r="C31" s="191">
        <v>0</v>
      </c>
      <c r="D31" s="228">
        <f t="shared" si="0"/>
        <v>0</v>
      </c>
      <c r="E31" s="188">
        <v>0</v>
      </c>
      <c r="F31" s="229">
        <f t="shared" si="1"/>
        <v>0</v>
      </c>
      <c r="G31" s="139"/>
      <c r="K31" s="37"/>
    </row>
    <row r="32" spans="1:12">
      <c r="A32" s="6"/>
      <c r="B32" s="69" t="s">
        <v>42</v>
      </c>
      <c r="C32" s="230">
        <v>0</v>
      </c>
      <c r="D32" s="231">
        <f t="shared" si="0"/>
        <v>0</v>
      </c>
      <c r="E32" s="188">
        <v>0</v>
      </c>
      <c r="F32" s="229">
        <f t="shared" si="1"/>
        <v>0</v>
      </c>
      <c r="G32" s="139"/>
      <c r="K32" s="37"/>
    </row>
    <row r="33" spans="1:11">
      <c r="A33" s="6"/>
      <c r="B33" s="78" t="s">
        <v>17</v>
      </c>
      <c r="C33" s="199">
        <f>+SUM(C29:C32)</f>
        <v>343</v>
      </c>
      <c r="D33" s="232">
        <f t="shared" si="0"/>
        <v>2.5427184106156641E-3</v>
      </c>
      <c r="E33" s="233">
        <f>+SUM(E29:E32)</f>
        <v>478527365.56</v>
      </c>
      <c r="F33" s="234">
        <f t="shared" si="1"/>
        <v>2.8341168725364036E-3</v>
      </c>
      <c r="G33" s="139"/>
      <c r="K33" s="37"/>
    </row>
    <row r="34" spans="1:11">
      <c r="A34" s="6"/>
      <c r="B34" s="8" t="s">
        <v>149</v>
      </c>
      <c r="C34" s="156"/>
      <c r="D34" s="157"/>
      <c r="E34" s="158"/>
      <c r="F34" s="159"/>
      <c r="G34" s="139"/>
      <c r="K34" s="37"/>
    </row>
    <row r="35" spans="1:11">
      <c r="A35" s="6"/>
      <c r="B35" s="19"/>
      <c r="C35" s="140"/>
      <c r="D35" s="75"/>
      <c r="E35" s="141"/>
      <c r="F35" s="111"/>
      <c r="G35" s="139"/>
      <c r="K35" s="37"/>
    </row>
    <row r="36" spans="1:11">
      <c r="A36" s="6"/>
      <c r="B36" s="142" t="s">
        <v>18</v>
      </c>
      <c r="C36" s="65" t="s">
        <v>13</v>
      </c>
      <c r="D36" s="66" t="s">
        <v>14</v>
      </c>
      <c r="E36" s="65" t="s">
        <v>15</v>
      </c>
      <c r="F36" s="143" t="s">
        <v>16</v>
      </c>
      <c r="G36" s="139"/>
      <c r="K36" s="37"/>
    </row>
    <row r="37" spans="1:11">
      <c r="A37" s="6"/>
      <c r="B37" s="69" t="s">
        <v>43</v>
      </c>
      <c r="C37" s="83">
        <v>324</v>
      </c>
      <c r="D37" s="75">
        <v>2.4018681196486154E-3</v>
      </c>
      <c r="E37" s="48">
        <v>446874184.56</v>
      </c>
      <c r="F37" s="84">
        <v>2.646648358094045E-3</v>
      </c>
      <c r="G37" s="139"/>
      <c r="K37" s="37"/>
    </row>
    <row r="38" spans="1:11">
      <c r="A38" s="6"/>
      <c r="B38" s="69" t="s">
        <v>44</v>
      </c>
      <c r="C38" s="83">
        <v>10</v>
      </c>
      <c r="D38" s="75">
        <v>7.4131732087920232E-5</v>
      </c>
      <c r="E38" s="48">
        <v>13699464</v>
      </c>
      <c r="F38" s="84">
        <v>8.1136179164317568E-5</v>
      </c>
      <c r="G38" s="139"/>
    </row>
    <row r="39" spans="1:11">
      <c r="A39" s="6"/>
      <c r="B39" s="69" t="s">
        <v>45</v>
      </c>
      <c r="C39" s="83">
        <v>0</v>
      </c>
      <c r="D39" s="75">
        <v>0</v>
      </c>
      <c r="E39" s="48">
        <v>0</v>
      </c>
      <c r="F39" s="84">
        <v>0</v>
      </c>
      <c r="G39" s="139"/>
    </row>
    <row r="40" spans="1:11">
      <c r="A40" s="6"/>
      <c r="B40" s="85" t="s">
        <v>46</v>
      </c>
      <c r="C40" s="86">
        <v>0</v>
      </c>
      <c r="D40" s="77">
        <v>0</v>
      </c>
      <c r="E40" s="87">
        <v>0</v>
      </c>
      <c r="F40" s="88">
        <v>0</v>
      </c>
      <c r="G40" s="139"/>
    </row>
    <row r="41" spans="1:11">
      <c r="A41" s="6"/>
      <c r="B41" s="69" t="s">
        <v>47</v>
      </c>
      <c r="C41" s="83">
        <v>9</v>
      </c>
      <c r="D41" s="75">
        <v>6.6718558879128205E-5</v>
      </c>
      <c r="E41" s="48">
        <v>17953717</v>
      </c>
      <c r="F41" s="84">
        <v>1.0633233527804111E-4</v>
      </c>
      <c r="G41" s="139"/>
    </row>
    <row r="42" spans="1:11">
      <c r="A42" s="6"/>
      <c r="B42" s="69" t="s">
        <v>48</v>
      </c>
      <c r="C42" s="83">
        <v>0</v>
      </c>
      <c r="D42" s="75">
        <v>0</v>
      </c>
      <c r="E42" s="48">
        <v>0</v>
      </c>
      <c r="F42" s="84">
        <v>0</v>
      </c>
      <c r="G42" s="139"/>
    </row>
    <row r="43" spans="1:11">
      <c r="A43" s="6"/>
      <c r="B43" s="69" t="s">
        <v>49</v>
      </c>
      <c r="C43" s="83">
        <v>0</v>
      </c>
      <c r="D43" s="75">
        <v>0</v>
      </c>
      <c r="E43" s="48">
        <v>0</v>
      </c>
      <c r="F43" s="84">
        <v>0</v>
      </c>
      <c r="G43" s="139"/>
    </row>
    <row r="44" spans="1:11">
      <c r="A44" s="6"/>
      <c r="B44" s="85" t="s">
        <v>50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17</v>
      </c>
      <c r="C45" s="79">
        <v>343</v>
      </c>
      <c r="D45" s="80">
        <v>2.5427184106156641E-3</v>
      </c>
      <c r="E45" s="81">
        <v>478527365.56</v>
      </c>
      <c r="F45" s="145">
        <v>2.8341168725364036E-3</v>
      </c>
      <c r="G45" s="139"/>
    </row>
    <row r="46" spans="1:11">
      <c r="A46" s="6"/>
      <c r="B46" s="8" t="s">
        <v>149</v>
      </c>
      <c r="C46" s="8"/>
      <c r="D46" s="61"/>
      <c r="E46" s="61"/>
      <c r="F46" s="8"/>
      <c r="G46" s="139"/>
    </row>
    <row r="48" spans="1:11">
      <c r="A48" s="6"/>
      <c r="B48" s="64" t="s">
        <v>19</v>
      </c>
      <c r="C48" s="65" t="s">
        <v>13</v>
      </c>
      <c r="D48" s="66" t="s">
        <v>14</v>
      </c>
      <c r="E48" s="65" t="s">
        <v>15</v>
      </c>
      <c r="F48" s="68" t="s">
        <v>16</v>
      </c>
    </row>
    <row r="49" spans="1:6">
      <c r="A49" s="6"/>
      <c r="B49" s="46" t="s">
        <v>160</v>
      </c>
      <c r="C49" s="83">
        <v>38405</v>
      </c>
      <c r="D49" s="75">
        <v>0.28470291708365764</v>
      </c>
      <c r="E49" s="48">
        <v>22416712884.399944</v>
      </c>
      <c r="F49" s="75">
        <v>0.13276478794088134</v>
      </c>
    </row>
    <row r="50" spans="1:6">
      <c r="A50" s="6"/>
      <c r="B50" s="49" t="s">
        <v>161</v>
      </c>
      <c r="C50" s="83">
        <v>8804</v>
      </c>
      <c r="D50" s="75">
        <v>6.5265576930204974E-2</v>
      </c>
      <c r="E50" s="48">
        <v>9021330948.299984</v>
      </c>
      <c r="F50" s="75">
        <v>5.342955929676297E-2</v>
      </c>
    </row>
    <row r="51" spans="1:6">
      <c r="A51" s="6"/>
      <c r="B51" s="49" t="s">
        <v>162</v>
      </c>
      <c r="C51" s="83">
        <v>8741</v>
      </c>
      <c r="D51" s="75">
        <v>6.4798547018051073E-2</v>
      </c>
      <c r="E51" s="48">
        <v>9851073290.2100105</v>
      </c>
      <c r="F51" s="75">
        <v>5.8343775160495472E-2</v>
      </c>
    </row>
    <row r="52" spans="1:6">
      <c r="A52" s="6"/>
      <c r="B52" s="49" t="s">
        <v>163</v>
      </c>
      <c r="C52" s="83">
        <v>8714</v>
      </c>
      <c r="D52" s="75">
        <v>6.4598391341413694E-2</v>
      </c>
      <c r="E52" s="48">
        <v>10770812378.830009</v>
      </c>
      <c r="F52" s="75">
        <v>6.3791004006726118E-2</v>
      </c>
    </row>
    <row r="53" spans="1:6">
      <c r="A53" s="6"/>
      <c r="B53" s="49" t="s">
        <v>164</v>
      </c>
      <c r="C53" s="83">
        <v>9520</v>
      </c>
      <c r="D53" s="75">
        <v>7.0573408947700061E-2</v>
      </c>
      <c r="E53" s="48">
        <v>12828235509.059988</v>
      </c>
      <c r="F53" s="75">
        <v>7.5976258240844363E-2</v>
      </c>
    </row>
    <row r="54" spans="1:6">
      <c r="A54" s="6"/>
      <c r="B54" s="49" t="s">
        <v>165</v>
      </c>
      <c r="C54" s="83">
        <v>11112</v>
      </c>
      <c r="D54" s="75">
        <v>8.2375180696096964E-2</v>
      </c>
      <c r="E54" s="48">
        <v>16470480585.410002</v>
      </c>
      <c r="F54" s="75">
        <v>9.7547748123593639E-2</v>
      </c>
    </row>
    <row r="55" spans="1:6">
      <c r="A55" s="6"/>
      <c r="B55" s="49" t="s">
        <v>166</v>
      </c>
      <c r="C55" s="83">
        <v>14239</v>
      </c>
      <c r="D55" s="75">
        <v>0.10555617331998962</v>
      </c>
      <c r="E55" s="48">
        <v>22614575829.260067</v>
      </c>
      <c r="F55" s="75">
        <v>0.13393664717158923</v>
      </c>
    </row>
    <row r="56" spans="1:6">
      <c r="A56" s="6"/>
      <c r="B56" s="49" t="s">
        <v>167</v>
      </c>
      <c r="C56" s="83">
        <v>12435</v>
      </c>
      <c r="D56" s="75">
        <v>9.2182808851328818E-2</v>
      </c>
      <c r="E56" s="48">
        <v>21505861844.760029</v>
      </c>
      <c r="F56" s="75">
        <v>0.12737019928075355</v>
      </c>
    </row>
    <row r="57" spans="1:6">
      <c r="A57" s="6"/>
      <c r="B57" s="49" t="s">
        <v>168</v>
      </c>
      <c r="C57" s="83">
        <v>12791</v>
      </c>
      <c r="D57" s="75">
        <v>9.482189851365877E-2</v>
      </c>
      <c r="E57" s="48">
        <v>23509545687.050011</v>
      </c>
      <c r="F57" s="75">
        <v>0.13923717825282778</v>
      </c>
    </row>
    <row r="58" spans="1:6">
      <c r="A58" s="6"/>
      <c r="B58" s="49" t="s">
        <v>169</v>
      </c>
      <c r="C58" s="83">
        <v>6475</v>
      </c>
      <c r="D58" s="75">
        <v>4.8000296526928353E-2</v>
      </c>
      <c r="E58" s="48">
        <v>12499026457.480007</v>
      </c>
      <c r="F58" s="75">
        <v>7.4026491111888928E-2</v>
      </c>
    </row>
    <row r="59" spans="1:6">
      <c r="A59" s="6"/>
      <c r="B59" s="49" t="s">
        <v>170</v>
      </c>
      <c r="C59" s="83">
        <v>2213</v>
      </c>
      <c r="D59" s="75">
        <v>1.6405352311056748E-2</v>
      </c>
      <c r="E59" s="48">
        <v>4378746163.829998</v>
      </c>
      <c r="F59" s="75">
        <v>2.5933476905635036E-2</v>
      </c>
    </row>
    <row r="60" spans="1:6">
      <c r="A60" s="6"/>
      <c r="B60" s="49" t="s">
        <v>171</v>
      </c>
      <c r="C60" s="83">
        <v>884</v>
      </c>
      <c r="D60" s="75">
        <v>6.5532451165721487E-3</v>
      </c>
      <c r="E60" s="48">
        <v>1811760460.4600003</v>
      </c>
      <c r="F60" s="75">
        <v>1.0730297281901608E-2</v>
      </c>
    </row>
    <row r="61" spans="1:6">
      <c r="A61" s="6"/>
      <c r="B61" s="49" t="s">
        <v>172</v>
      </c>
      <c r="C61" s="83">
        <v>360</v>
      </c>
      <c r="D61" s="75">
        <v>2.6687423551651286E-3</v>
      </c>
      <c r="E61" s="48">
        <v>742294305.32000005</v>
      </c>
      <c r="F61" s="75">
        <v>4.3962978222429807E-3</v>
      </c>
    </row>
    <row r="62" spans="1:6">
      <c r="A62" s="6"/>
      <c r="B62" s="49" t="s">
        <v>150</v>
      </c>
      <c r="C62" s="76">
        <v>202</v>
      </c>
      <c r="D62" s="77">
        <v>1.4974609881759887E-3</v>
      </c>
      <c r="E62" s="87">
        <v>424861996.9799999</v>
      </c>
      <c r="F62" s="88">
        <v>2.5162794038568943E-3</v>
      </c>
    </row>
    <row r="63" spans="1:6">
      <c r="A63" s="6"/>
      <c r="B63" s="89" t="s">
        <v>17</v>
      </c>
      <c r="C63" s="90">
        <v>134895</v>
      </c>
      <c r="D63" s="91">
        <v>1</v>
      </c>
      <c r="E63" s="92">
        <v>168845318341.35007</v>
      </c>
      <c r="F63" s="93">
        <v>0.99999999999999989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20</v>
      </c>
      <c r="C66" s="65" t="s">
        <v>13</v>
      </c>
      <c r="D66" s="66" t="s">
        <v>14</v>
      </c>
      <c r="E66" s="65" t="s">
        <v>15</v>
      </c>
      <c r="F66" s="66" t="s">
        <v>16</v>
      </c>
    </row>
    <row r="67" spans="1:6">
      <c r="A67" s="6"/>
      <c r="B67" s="46" t="s">
        <v>160</v>
      </c>
      <c r="C67" s="83">
        <v>22829</v>
      </c>
      <c r="D67" s="75">
        <v>0.16923533118351311</v>
      </c>
      <c r="E67" s="48">
        <v>10892020998.380005</v>
      </c>
      <c r="F67" s="75">
        <v>6.4508871820537578E-2</v>
      </c>
    </row>
    <row r="68" spans="1:6">
      <c r="A68" s="6"/>
      <c r="B68" s="49" t="s">
        <v>161</v>
      </c>
      <c r="C68" s="83">
        <v>6556</v>
      </c>
      <c r="D68" s="75">
        <v>4.8600763556840502E-2</v>
      </c>
      <c r="E68" s="48">
        <v>5006582327.4000034</v>
      </c>
      <c r="F68" s="75">
        <v>2.965188716265342E-2</v>
      </c>
    </row>
    <row r="69" spans="1:6">
      <c r="A69" s="6"/>
      <c r="B69" s="49" t="s">
        <v>162</v>
      </c>
      <c r="C69" s="83">
        <v>7421</v>
      </c>
      <c r="D69" s="75">
        <v>5.5013158382445602E-2</v>
      </c>
      <c r="E69" s="48">
        <v>6658880301.7999983</v>
      </c>
      <c r="F69" s="75">
        <v>3.9437755024619187E-2</v>
      </c>
    </row>
    <row r="70" spans="1:6">
      <c r="A70" s="6"/>
      <c r="B70" s="49" t="s">
        <v>163</v>
      </c>
      <c r="C70" s="83">
        <v>7223</v>
      </c>
      <c r="D70" s="75">
        <v>5.3545350087104787E-2</v>
      </c>
      <c r="E70" s="48">
        <v>7579766115.6000071</v>
      </c>
      <c r="F70" s="75">
        <v>4.4891775443108246E-2</v>
      </c>
    </row>
    <row r="71" spans="1:6">
      <c r="A71" s="6"/>
      <c r="B71" s="49" t="s">
        <v>164</v>
      </c>
      <c r="C71" s="83">
        <v>8644</v>
      </c>
      <c r="D71" s="75">
        <v>6.4079469216798246E-2</v>
      </c>
      <c r="E71" s="48">
        <v>9788811969.7500019</v>
      </c>
      <c r="F71" s="75">
        <v>5.797502747431961E-2</v>
      </c>
    </row>
    <row r="72" spans="1:6">
      <c r="A72" s="6"/>
      <c r="B72" s="49" t="s">
        <v>165</v>
      </c>
      <c r="C72" s="83">
        <v>9016</v>
      </c>
      <c r="D72" s="75">
        <v>6.6837169650468889E-2</v>
      </c>
      <c r="E72" s="48">
        <v>11435367932.289997</v>
      </c>
      <c r="F72" s="75">
        <v>6.7726887808469943E-2</v>
      </c>
    </row>
    <row r="73" spans="1:6">
      <c r="A73" s="6"/>
      <c r="B73" s="49" t="s">
        <v>166</v>
      </c>
      <c r="C73" s="83">
        <v>16851</v>
      </c>
      <c r="D73" s="75">
        <v>0.12491938174135439</v>
      </c>
      <c r="E73" s="48">
        <v>24377515530.320068</v>
      </c>
      <c r="F73" s="75">
        <v>0.14437779957296012</v>
      </c>
    </row>
    <row r="74" spans="1:6">
      <c r="A74" s="6"/>
      <c r="B74" s="49" t="s">
        <v>167</v>
      </c>
      <c r="C74" s="83">
        <v>9825</v>
      </c>
      <c r="D74" s="75">
        <v>7.2834426776381633E-2</v>
      </c>
      <c r="E74" s="48">
        <v>14688079637.210016</v>
      </c>
      <c r="F74" s="75">
        <v>8.6991334918244706E-2</v>
      </c>
    </row>
    <row r="75" spans="1:6">
      <c r="A75" s="6"/>
      <c r="B75" s="49" t="s">
        <v>168</v>
      </c>
      <c r="C75" s="83">
        <v>32541</v>
      </c>
      <c r="D75" s="75">
        <v>0.24123206938730124</v>
      </c>
      <c r="E75" s="48">
        <v>56889172719.899826</v>
      </c>
      <c r="F75" s="75">
        <v>0.33693070840666461</v>
      </c>
    </row>
    <row r="76" spans="1:6">
      <c r="A76" s="6"/>
      <c r="B76" s="49" t="s">
        <v>169</v>
      </c>
      <c r="C76" s="83">
        <v>13989</v>
      </c>
      <c r="D76" s="75">
        <v>0.10370288001779161</v>
      </c>
      <c r="E76" s="48">
        <v>21529120808.699982</v>
      </c>
      <c r="F76" s="75">
        <v>0.12750795236842252</v>
      </c>
    </row>
    <row r="77" spans="1:6">
      <c r="A77" s="6"/>
      <c r="B77" s="49" t="s">
        <v>170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171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172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150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17</v>
      </c>
      <c r="C81" s="79">
        <v>134895</v>
      </c>
      <c r="D81" s="91">
        <v>1</v>
      </c>
      <c r="E81" s="92">
        <v>168845318341.34991</v>
      </c>
      <c r="F81" s="93">
        <v>1</v>
      </c>
    </row>
    <row r="82" spans="1:6">
      <c r="A82" s="6"/>
    </row>
    <row r="83" spans="1:6">
      <c r="A83" s="6"/>
    </row>
    <row r="84" spans="1:6">
      <c r="A84" s="6"/>
      <c r="B84" s="64" t="s">
        <v>21</v>
      </c>
      <c r="C84" s="65" t="s">
        <v>13</v>
      </c>
      <c r="D84" s="66" t="s">
        <v>14</v>
      </c>
      <c r="E84" s="65" t="s">
        <v>15</v>
      </c>
      <c r="F84" s="68" t="s">
        <v>16</v>
      </c>
    </row>
    <row r="85" spans="1:6">
      <c r="A85" s="6"/>
      <c r="B85" s="95" t="s">
        <v>173</v>
      </c>
      <c r="C85" s="96">
        <v>10214</v>
      </c>
      <c r="D85" s="74">
        <v>7.5718151154601732E-2</v>
      </c>
      <c r="E85" s="48">
        <v>17746739083.869976</v>
      </c>
      <c r="F85" s="72">
        <v>0.10510649189568806</v>
      </c>
    </row>
    <row r="86" spans="1:6">
      <c r="A86" s="6"/>
      <c r="B86" s="69" t="s">
        <v>174</v>
      </c>
      <c r="C86" s="73">
        <v>382</v>
      </c>
      <c r="D86" s="74">
        <v>2.831832165758553E-3</v>
      </c>
      <c r="E86" s="48">
        <v>487993615.43999988</v>
      </c>
      <c r="F86" s="75">
        <v>2.8901815000486799E-3</v>
      </c>
    </row>
    <row r="87" spans="1:6">
      <c r="A87" s="6"/>
      <c r="B87" s="69" t="s">
        <v>175</v>
      </c>
      <c r="C87" s="73">
        <v>8047</v>
      </c>
      <c r="D87" s="74">
        <v>5.9653804811149409E-2</v>
      </c>
      <c r="E87" s="48">
        <v>9286095127.3700047</v>
      </c>
      <c r="F87" s="75">
        <v>5.4997646476620442E-2</v>
      </c>
    </row>
    <row r="88" spans="1:6">
      <c r="A88" s="6"/>
      <c r="B88" s="69" t="s">
        <v>176</v>
      </c>
      <c r="C88" s="73">
        <v>3535</v>
      </c>
      <c r="D88" s="74">
        <v>2.6205567293079803E-2</v>
      </c>
      <c r="E88" s="48">
        <v>3670005313.7199979</v>
      </c>
      <c r="F88" s="75">
        <v>2.1735902124928614E-2</v>
      </c>
    </row>
    <row r="89" spans="1:6">
      <c r="A89" s="6"/>
      <c r="B89" s="69" t="s">
        <v>177</v>
      </c>
      <c r="C89" s="73">
        <v>14991</v>
      </c>
      <c r="D89" s="74">
        <v>0.11113087957300122</v>
      </c>
      <c r="E89" s="48">
        <v>12580189300.350002</v>
      </c>
      <c r="F89" s="75">
        <v>7.4507184587238443E-2</v>
      </c>
    </row>
    <row r="90" spans="1:6">
      <c r="A90" s="6"/>
      <c r="B90" s="69" t="s">
        <v>178</v>
      </c>
      <c r="C90" s="73">
        <v>2399</v>
      </c>
      <c r="D90" s="74">
        <v>1.7784202527892066E-2</v>
      </c>
      <c r="E90" s="48">
        <v>3630421659.2999992</v>
      </c>
      <c r="F90" s="75">
        <v>2.1501464742779981E-2</v>
      </c>
    </row>
    <row r="91" spans="1:6">
      <c r="A91" s="6"/>
      <c r="B91" s="69" t="s">
        <v>179</v>
      </c>
      <c r="C91" s="73">
        <v>8291</v>
      </c>
      <c r="D91" s="74">
        <v>6.1462619074094664E-2</v>
      </c>
      <c r="E91" s="48">
        <v>9518560213.2499981</v>
      </c>
      <c r="F91" s="75">
        <v>5.6374439675055621E-2</v>
      </c>
    </row>
    <row r="92" spans="1:6">
      <c r="A92" s="6"/>
      <c r="B92" s="69" t="s">
        <v>180</v>
      </c>
      <c r="C92" s="73">
        <v>8100</v>
      </c>
      <c r="D92" s="74">
        <v>6.0046702991215388E-2</v>
      </c>
      <c r="E92" s="48">
        <v>7544688012.6399965</v>
      </c>
      <c r="F92" s="75">
        <v>4.468402255244712E-2</v>
      </c>
    </row>
    <row r="93" spans="1:6">
      <c r="A93" s="6"/>
      <c r="B93" s="69" t="s">
        <v>181</v>
      </c>
      <c r="C93" s="73">
        <v>8229</v>
      </c>
      <c r="D93" s="74">
        <v>6.1003002335149561E-2</v>
      </c>
      <c r="E93" s="48">
        <v>8874723755.4200001</v>
      </c>
      <c r="F93" s="75">
        <v>5.2561266386304012E-2</v>
      </c>
    </row>
    <row r="94" spans="1:6">
      <c r="A94" s="6"/>
      <c r="B94" s="69" t="s">
        <v>182</v>
      </c>
      <c r="C94" s="73">
        <v>4366</v>
      </c>
      <c r="D94" s="74">
        <v>3.2365914229585971E-2</v>
      </c>
      <c r="E94" s="48">
        <v>4451466904.4799967</v>
      </c>
      <c r="F94" s="75">
        <v>2.6364171350493633E-2</v>
      </c>
    </row>
    <row r="95" spans="1:6">
      <c r="A95" s="6"/>
      <c r="B95" s="69" t="s">
        <v>183</v>
      </c>
      <c r="C95" s="73">
        <v>11460</v>
      </c>
      <c r="D95" s="74">
        <v>8.4954964972756591E-2</v>
      </c>
      <c r="E95" s="48">
        <v>17859120297.960003</v>
      </c>
      <c r="F95" s="75">
        <v>0.10577207868952992</v>
      </c>
    </row>
    <row r="96" spans="1:6">
      <c r="A96" s="6"/>
      <c r="B96" s="69" t="s">
        <v>184</v>
      </c>
      <c r="C96" s="73">
        <v>15779</v>
      </c>
      <c r="D96" s="74">
        <v>0.11697246006152934</v>
      </c>
      <c r="E96" s="48">
        <v>24291720489.949997</v>
      </c>
      <c r="F96" s="75">
        <v>0.14386967153474806</v>
      </c>
    </row>
    <row r="97" spans="1:6">
      <c r="A97" s="6"/>
      <c r="B97" s="69" t="s">
        <v>185</v>
      </c>
      <c r="C97" s="73">
        <v>236</v>
      </c>
      <c r="D97" s="74">
        <v>1.7495088772749175E-3</v>
      </c>
      <c r="E97" s="48">
        <v>303968098.00000006</v>
      </c>
      <c r="F97" s="75">
        <v>1.8002755479750762E-3</v>
      </c>
    </row>
    <row r="98" spans="1:6">
      <c r="A98" s="6"/>
      <c r="B98" s="69" t="s">
        <v>186</v>
      </c>
      <c r="C98" s="73">
        <v>33</v>
      </c>
      <c r="D98" s="74">
        <v>2.4463471589013675E-4</v>
      </c>
      <c r="E98" s="48">
        <v>44225188.890000001</v>
      </c>
      <c r="F98" s="75">
        <v>2.6192724396770738E-4</v>
      </c>
    </row>
    <row r="99" spans="1:6">
      <c r="A99" s="6"/>
      <c r="B99" s="69" t="s">
        <v>187</v>
      </c>
      <c r="C99" s="73">
        <v>12972</v>
      </c>
      <c r="D99" s="74">
        <v>9.6163682864450123E-2</v>
      </c>
      <c r="E99" s="48">
        <v>18081559202.910011</v>
      </c>
      <c r="F99" s="75">
        <v>0.10708949102370142</v>
      </c>
    </row>
    <row r="100" spans="1:6">
      <c r="A100" s="6"/>
      <c r="B100" s="69" t="s">
        <v>188</v>
      </c>
      <c r="C100" s="73">
        <v>6051</v>
      </c>
      <c r="D100" s="74">
        <v>4.4857111086400531E-2</v>
      </c>
      <c r="E100" s="48">
        <v>6014059085.7100048</v>
      </c>
      <c r="F100" s="75">
        <v>3.5618749425740927E-2</v>
      </c>
    </row>
    <row r="101" spans="1:6">
      <c r="A101" s="6"/>
      <c r="B101" s="69" t="s">
        <v>189</v>
      </c>
      <c r="C101" s="73">
        <v>7755</v>
      </c>
      <c r="D101" s="74">
        <v>5.7489158234182144E-2</v>
      </c>
      <c r="E101" s="48">
        <v>9669358611.6100025</v>
      </c>
      <c r="F101" s="75">
        <v>5.7267555337612158E-2</v>
      </c>
    </row>
    <row r="102" spans="1:6">
      <c r="A102" s="6"/>
      <c r="B102" s="69" t="s">
        <v>190</v>
      </c>
      <c r="C102" s="73">
        <v>1550</v>
      </c>
      <c r="D102" s="74">
        <v>1.1490418473627636E-2</v>
      </c>
      <c r="E102" s="48">
        <v>1927816896.0900002</v>
      </c>
      <c r="F102" s="75">
        <v>1.1417650871388598E-2</v>
      </c>
    </row>
    <row r="103" spans="1:6">
      <c r="A103" s="6"/>
      <c r="B103" s="49" t="s">
        <v>191</v>
      </c>
      <c r="C103" s="73">
        <v>5735</v>
      </c>
      <c r="D103" s="74">
        <v>4.2514548352422257E-2</v>
      </c>
      <c r="E103" s="48">
        <v>6802229906.8200016</v>
      </c>
      <c r="F103" s="75">
        <v>4.02867546085472E-2</v>
      </c>
    </row>
    <row r="104" spans="1:6">
      <c r="A104" s="6"/>
      <c r="B104" s="53" t="s">
        <v>192</v>
      </c>
      <c r="C104" s="86">
        <v>4770</v>
      </c>
      <c r="D104" s="77">
        <v>3.5360836205937954E-2</v>
      </c>
      <c r="E104" s="87">
        <v>6060377577.5700045</v>
      </c>
      <c r="F104" s="88">
        <v>3.589307442518426E-2</v>
      </c>
    </row>
    <row r="105" spans="1:6">
      <c r="A105" s="6"/>
      <c r="B105" s="97" t="s">
        <v>17</v>
      </c>
      <c r="C105" s="79">
        <v>134895</v>
      </c>
      <c r="D105" s="91">
        <v>1</v>
      </c>
      <c r="E105" s="92">
        <v>168845318341.35001</v>
      </c>
      <c r="F105" s="93">
        <v>1.0000000000000002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64" t="s">
        <v>22</v>
      </c>
      <c r="C108" s="65" t="s">
        <v>13</v>
      </c>
      <c r="D108" s="66" t="s">
        <v>14</v>
      </c>
      <c r="E108" s="65" t="s">
        <v>15</v>
      </c>
      <c r="F108" s="82" t="s">
        <v>16</v>
      </c>
    </row>
    <row r="109" spans="1:6">
      <c r="A109" s="6"/>
      <c r="B109" s="49" t="s">
        <v>23</v>
      </c>
      <c r="C109" s="70">
        <v>134895</v>
      </c>
      <c r="D109" s="72">
        <v>1</v>
      </c>
      <c r="E109" s="104">
        <v>168845318341.35001</v>
      </c>
      <c r="F109" s="105">
        <v>1</v>
      </c>
    </row>
    <row r="110" spans="1:6">
      <c r="A110" s="6"/>
      <c r="B110" s="49" t="s">
        <v>24</v>
      </c>
      <c r="C110" s="86"/>
      <c r="D110" s="77"/>
      <c r="E110" s="87"/>
      <c r="F110" s="88"/>
    </row>
    <row r="111" spans="1:6">
      <c r="A111" s="6"/>
      <c r="B111" s="89" t="s">
        <v>25</v>
      </c>
      <c r="C111" s="79">
        <v>134895</v>
      </c>
      <c r="D111" s="91">
        <v>1</v>
      </c>
      <c r="E111" s="92">
        <v>168845318341.35001</v>
      </c>
      <c r="F111" s="93">
        <v>1</v>
      </c>
    </row>
    <row r="112" spans="1:6">
      <c r="A112" s="6"/>
      <c r="B112" s="106"/>
      <c r="C112" s="107"/>
      <c r="D112" s="108"/>
      <c r="E112" s="109"/>
      <c r="F112" s="8"/>
    </row>
    <row r="113" spans="1:6">
      <c r="A113" s="6"/>
      <c r="B113" s="8"/>
      <c r="C113" s="8"/>
      <c r="D113" s="8"/>
      <c r="E113" s="61"/>
      <c r="F113" s="8"/>
    </row>
    <row r="114" spans="1:6">
      <c r="A114" s="6"/>
      <c r="B114" s="110" t="s">
        <v>26</v>
      </c>
      <c r="C114" s="65" t="s">
        <v>13</v>
      </c>
      <c r="D114" s="66" t="s">
        <v>14</v>
      </c>
      <c r="E114" s="65" t="s">
        <v>15</v>
      </c>
      <c r="F114" s="68" t="s">
        <v>16</v>
      </c>
    </row>
    <row r="115" spans="1:6">
      <c r="A115" s="6"/>
      <c r="B115" s="46" t="s">
        <v>227</v>
      </c>
      <c r="C115" s="96">
        <v>27439</v>
      </c>
      <c r="D115" s="111">
        <v>0.20341005967604434</v>
      </c>
      <c r="E115" s="71">
        <v>30340129587.210033</v>
      </c>
      <c r="F115" s="72">
        <v>0.17969186167111942</v>
      </c>
    </row>
    <row r="116" spans="1:6">
      <c r="A116" s="6"/>
      <c r="B116" s="49" t="s">
        <v>228</v>
      </c>
      <c r="C116" s="73">
        <v>80203</v>
      </c>
      <c r="D116" s="111">
        <v>0.59455873086474664</v>
      </c>
      <c r="E116" s="112">
        <v>102953469344.31026</v>
      </c>
      <c r="F116" s="75">
        <v>0.60975021608933133</v>
      </c>
    </row>
    <row r="117" spans="1:6">
      <c r="A117" s="6"/>
      <c r="B117" s="49" t="s">
        <v>229</v>
      </c>
      <c r="C117" s="73">
        <v>1675</v>
      </c>
      <c r="D117" s="111">
        <v>1.2417065124726638E-2</v>
      </c>
      <c r="E117" s="112">
        <v>1355696695.0000005</v>
      </c>
      <c r="F117" s="75">
        <v>8.0292228906176915E-3</v>
      </c>
    </row>
    <row r="118" spans="1:6">
      <c r="A118" s="6"/>
      <c r="B118" s="49" t="s">
        <v>230</v>
      </c>
      <c r="C118" s="73">
        <v>4582</v>
      </c>
      <c r="D118" s="111">
        <v>3.3967159642685055E-2</v>
      </c>
      <c r="E118" s="112">
        <v>5280700503.4099979</v>
      </c>
      <c r="F118" s="75">
        <v>3.1275374142942722E-2</v>
      </c>
    </row>
    <row r="119" spans="1:6">
      <c r="A119" s="6"/>
      <c r="B119" s="49" t="s">
        <v>231</v>
      </c>
      <c r="C119" s="73">
        <v>20996</v>
      </c>
      <c r="D119" s="111">
        <v>0.15564698469179733</v>
      </c>
      <c r="E119" s="113">
        <v>28915322211.41996</v>
      </c>
      <c r="F119" s="75">
        <v>0.17125332520598879</v>
      </c>
    </row>
    <row r="120" spans="1:6">
      <c r="A120" s="6"/>
      <c r="B120" s="89" t="s">
        <v>17</v>
      </c>
      <c r="C120" s="114">
        <v>134895</v>
      </c>
      <c r="D120" s="115">
        <v>1</v>
      </c>
      <c r="E120" s="81">
        <v>168845318341.35025</v>
      </c>
      <c r="F120" s="115">
        <v>0.99999999999999989</v>
      </c>
    </row>
    <row r="121" spans="1:6">
      <c r="A121" s="6"/>
      <c r="B121" s="8"/>
      <c r="C121" s="8"/>
      <c r="D121" s="8"/>
      <c r="E121" s="61"/>
      <c r="F121" s="8"/>
    </row>
    <row r="122" spans="1:6">
      <c r="A122" s="6"/>
      <c r="B122" s="8"/>
      <c r="C122" s="8"/>
      <c r="D122" s="8"/>
      <c r="E122" s="61"/>
      <c r="F122" s="8"/>
    </row>
    <row r="123" spans="1:6">
      <c r="A123" s="6"/>
      <c r="B123" s="110" t="s">
        <v>27</v>
      </c>
      <c r="C123" s="65" t="s">
        <v>13</v>
      </c>
      <c r="D123" s="66" t="s">
        <v>14</v>
      </c>
      <c r="E123" s="65" t="s">
        <v>15</v>
      </c>
      <c r="F123" s="82" t="s">
        <v>16</v>
      </c>
    </row>
    <row r="124" spans="1:6">
      <c r="A124" s="6"/>
      <c r="B124" s="46" t="s">
        <v>28</v>
      </c>
      <c r="C124" s="73">
        <v>89164</v>
      </c>
      <c r="D124" s="72">
        <v>0.66098817598873194</v>
      </c>
      <c r="E124" s="48">
        <v>114719130473.07008</v>
      </c>
      <c r="F124" s="105">
        <v>0.67943329196220703</v>
      </c>
    </row>
    <row r="125" spans="1:6">
      <c r="A125" s="6"/>
      <c r="B125" s="49" t="s">
        <v>151</v>
      </c>
      <c r="C125" s="73">
        <v>45731</v>
      </c>
      <c r="D125" s="75">
        <v>0.339011824011268</v>
      </c>
      <c r="E125" s="48">
        <v>54126187868.279678</v>
      </c>
      <c r="F125" s="84">
        <v>0.32056670803779297</v>
      </c>
    </row>
    <row r="126" spans="1:6">
      <c r="A126" s="6"/>
      <c r="B126" s="49" t="s">
        <v>296</v>
      </c>
      <c r="C126" s="116"/>
      <c r="D126" s="77"/>
      <c r="E126" s="87"/>
      <c r="F126" s="88"/>
    </row>
    <row r="127" spans="1:6">
      <c r="A127" s="6"/>
      <c r="B127" s="89" t="s">
        <v>17</v>
      </c>
      <c r="C127" s="79">
        <v>134895</v>
      </c>
      <c r="D127" s="91">
        <v>1</v>
      </c>
      <c r="E127" s="92">
        <v>168845318341.34976</v>
      </c>
      <c r="F127" s="93">
        <v>1</v>
      </c>
    </row>
    <row r="128" spans="1:6">
      <c r="A128" s="6"/>
      <c r="B128" s="137"/>
      <c r="C128" s="137"/>
      <c r="D128" s="137"/>
      <c r="E128" s="138"/>
      <c r="F128" s="8"/>
    </row>
    <row r="129" spans="1:6">
      <c r="B129" s="8"/>
      <c r="C129" s="8"/>
      <c r="D129" s="8"/>
      <c r="E129" s="61"/>
      <c r="F129" s="8"/>
    </row>
    <row r="130" spans="1:6">
      <c r="A130" s="6"/>
      <c r="B130" s="64" t="s">
        <v>29</v>
      </c>
      <c r="C130" s="65" t="s">
        <v>13</v>
      </c>
      <c r="D130" s="117" t="s">
        <v>14</v>
      </c>
      <c r="E130" s="118" t="s">
        <v>15</v>
      </c>
      <c r="F130" s="68" t="s">
        <v>16</v>
      </c>
    </row>
    <row r="131" spans="1:6">
      <c r="A131" s="6"/>
      <c r="B131" s="49" t="s">
        <v>232</v>
      </c>
      <c r="C131" s="119">
        <v>19672</v>
      </c>
      <c r="D131" s="33">
        <v>0.1458319433633567</v>
      </c>
      <c r="E131" s="48">
        <v>32533729925.840054</v>
      </c>
      <c r="F131" s="105">
        <v>0.1926836363923782</v>
      </c>
    </row>
    <row r="132" spans="1:6">
      <c r="A132" s="6"/>
      <c r="B132" s="49" t="s">
        <v>233</v>
      </c>
      <c r="C132" s="73">
        <v>10722</v>
      </c>
      <c r="D132" s="74">
        <v>7.9484043144668073E-2</v>
      </c>
      <c r="E132" s="48">
        <v>16221401386.510004</v>
      </c>
      <c r="F132" s="84">
        <v>9.6072556502369968E-2</v>
      </c>
    </row>
    <row r="133" spans="1:6">
      <c r="A133" s="6"/>
      <c r="B133" s="49" t="s">
        <v>234</v>
      </c>
      <c r="C133" s="73">
        <v>11195</v>
      </c>
      <c r="D133" s="74">
        <v>8.2990474072426698E-2</v>
      </c>
      <c r="E133" s="48">
        <v>16098453446.129993</v>
      </c>
      <c r="F133" s="84">
        <v>9.5344387420823684E-2</v>
      </c>
    </row>
    <row r="134" spans="1:6">
      <c r="A134" s="6"/>
      <c r="B134" s="49" t="s">
        <v>235</v>
      </c>
      <c r="C134" s="73">
        <v>11316</v>
      </c>
      <c r="D134" s="74">
        <v>8.388746803069054E-2</v>
      </c>
      <c r="E134" s="48">
        <v>15918074695.839989</v>
      </c>
      <c r="F134" s="84">
        <v>9.4276079740978291E-2</v>
      </c>
    </row>
    <row r="135" spans="1:6">
      <c r="A135" s="6"/>
      <c r="B135" s="49" t="s">
        <v>236</v>
      </c>
      <c r="C135" s="73">
        <v>11475</v>
      </c>
      <c r="D135" s="74">
        <v>8.5066162570888462E-2</v>
      </c>
      <c r="E135" s="48">
        <v>15637306252.870008</v>
      </c>
      <c r="F135" s="84">
        <v>9.2613206018875086E-2</v>
      </c>
    </row>
    <row r="136" spans="1:6">
      <c r="A136" s="6"/>
      <c r="B136" s="49" t="s">
        <v>237</v>
      </c>
      <c r="C136" s="73">
        <v>10991</v>
      </c>
      <c r="D136" s="74">
        <v>8.1478186737833136E-2</v>
      </c>
      <c r="E136" s="48">
        <v>14194248831.04002</v>
      </c>
      <c r="F136" s="84">
        <v>8.4066582185855346E-2</v>
      </c>
    </row>
    <row r="137" spans="1:6">
      <c r="A137" s="6"/>
      <c r="B137" s="49" t="s">
        <v>238</v>
      </c>
      <c r="C137" s="73">
        <v>8990</v>
      </c>
      <c r="D137" s="74">
        <v>6.6644427147040289E-2</v>
      </c>
      <c r="E137" s="48">
        <v>10775763039.700005</v>
      </c>
      <c r="F137" s="84">
        <v>6.3820324694552261E-2</v>
      </c>
    </row>
    <row r="138" spans="1:6">
      <c r="A138" s="6"/>
      <c r="B138" s="49" t="s">
        <v>239</v>
      </c>
      <c r="C138" s="73">
        <v>7915</v>
      </c>
      <c r="D138" s="74">
        <v>5.8675265947588866E-2</v>
      </c>
      <c r="E138" s="48">
        <v>9323122752.9900074</v>
      </c>
      <c r="F138" s="84">
        <v>5.521694557228822E-2</v>
      </c>
    </row>
    <row r="139" spans="1:6">
      <c r="A139" s="6"/>
      <c r="B139" s="49" t="s">
        <v>240</v>
      </c>
      <c r="C139" s="120">
        <v>42619</v>
      </c>
      <c r="D139" s="116">
        <v>0.31594202898550727</v>
      </c>
      <c r="E139" s="87">
        <v>38143218010.430031</v>
      </c>
      <c r="F139" s="88">
        <v>0.22590628147187886</v>
      </c>
    </row>
    <row r="140" spans="1:6">
      <c r="A140" s="6"/>
      <c r="B140" s="89" t="s">
        <v>17</v>
      </c>
      <c r="C140" s="79">
        <v>134895</v>
      </c>
      <c r="D140" s="91">
        <v>1</v>
      </c>
      <c r="E140" s="92">
        <v>168845318341.35013</v>
      </c>
      <c r="F140" s="93">
        <v>0.99999999999999989</v>
      </c>
    </row>
    <row r="141" spans="1:6">
      <c r="A141" s="6"/>
      <c r="B141" s="137"/>
      <c r="C141" s="137"/>
      <c r="D141" s="137"/>
      <c r="E141" s="138"/>
      <c r="F141" s="8"/>
    </row>
    <row r="142" spans="1:6">
      <c r="A142" s="6"/>
      <c r="B142" s="137"/>
      <c r="C142" s="137"/>
      <c r="D142" s="137"/>
      <c r="E142" s="138"/>
      <c r="F142" s="8"/>
    </row>
    <row r="143" spans="1:6">
      <c r="A143" s="6"/>
      <c r="B143" s="64" t="s">
        <v>152</v>
      </c>
      <c r="C143" s="65" t="s">
        <v>13</v>
      </c>
      <c r="D143" s="117" t="s">
        <v>14</v>
      </c>
      <c r="E143" s="118" t="s">
        <v>15</v>
      </c>
      <c r="F143" s="68" t="s">
        <v>16</v>
      </c>
    </row>
    <row r="144" spans="1:6">
      <c r="A144" s="6"/>
      <c r="B144" s="49" t="s">
        <v>241</v>
      </c>
      <c r="C144" s="119">
        <v>2475</v>
      </c>
      <c r="D144" s="33">
        <v>1.8347603691760257E-2</v>
      </c>
      <c r="E144" s="48">
        <v>446361550.88000011</v>
      </c>
      <c r="F144" s="105">
        <v>2.6436122438266429E-3</v>
      </c>
    </row>
    <row r="145" spans="1:6">
      <c r="A145" s="6"/>
      <c r="B145" s="49" t="s">
        <v>242</v>
      </c>
      <c r="C145" s="73">
        <v>4780</v>
      </c>
      <c r="D145" s="74">
        <v>3.543496793802587E-2</v>
      </c>
      <c r="E145" s="48">
        <v>1634269195.0799992</v>
      </c>
      <c r="F145" s="84">
        <v>9.679090964050549E-3</v>
      </c>
    </row>
    <row r="146" spans="1:6">
      <c r="A146" s="6"/>
      <c r="B146" s="49" t="s">
        <v>243</v>
      </c>
      <c r="C146" s="73">
        <v>5850</v>
      </c>
      <c r="D146" s="74">
        <v>4.3367063271433338E-2</v>
      </c>
      <c r="E146" s="48">
        <v>3111896667.5100012</v>
      </c>
      <c r="F146" s="84">
        <v>1.8430458706700792E-2</v>
      </c>
    </row>
    <row r="147" spans="1:6">
      <c r="A147" s="6"/>
      <c r="B147" s="49" t="s">
        <v>244</v>
      </c>
      <c r="C147" s="73">
        <v>6031</v>
      </c>
      <c r="D147" s="74">
        <v>4.4708847622224691E-2</v>
      </c>
      <c r="E147" s="48">
        <v>4524214152.1999969</v>
      </c>
      <c r="F147" s="84">
        <v>2.67950227856097E-2</v>
      </c>
    </row>
    <row r="148" spans="1:6">
      <c r="A148" s="6"/>
      <c r="B148" s="49" t="s">
        <v>245</v>
      </c>
      <c r="C148" s="73">
        <v>8641</v>
      </c>
      <c r="D148" s="74">
        <v>6.4057229697171869E-2</v>
      </c>
      <c r="E148" s="48">
        <v>8073310950.9499912</v>
      </c>
      <c r="F148" s="84">
        <v>4.7814834490278242E-2</v>
      </c>
    </row>
    <row r="149" spans="1:6">
      <c r="A149" s="6"/>
      <c r="B149" s="49" t="s">
        <v>246</v>
      </c>
      <c r="C149" s="73">
        <v>17952</v>
      </c>
      <c r="D149" s="74">
        <v>0.13308128544423439</v>
      </c>
      <c r="E149" s="48">
        <v>18093768965.919998</v>
      </c>
      <c r="F149" s="84">
        <v>0.10716180432874257</v>
      </c>
    </row>
    <row r="150" spans="1:6">
      <c r="A150" s="6"/>
      <c r="B150" s="49" t="s">
        <v>247</v>
      </c>
      <c r="C150" s="73">
        <v>22705</v>
      </c>
      <c r="D150" s="74">
        <v>0.16831609770562289</v>
      </c>
      <c r="E150" s="48">
        <v>27134241637.419994</v>
      </c>
      <c r="F150" s="84">
        <v>0.16070473202320856</v>
      </c>
    </row>
    <row r="151" spans="1:6">
      <c r="A151" s="6"/>
      <c r="B151" s="49" t="s">
        <v>248</v>
      </c>
      <c r="C151" s="73">
        <v>34222</v>
      </c>
      <c r="D151" s="74">
        <v>0.25369361355128062</v>
      </c>
      <c r="E151" s="48">
        <v>48692454894.419922</v>
      </c>
      <c r="F151" s="84">
        <v>0.2883849867603655</v>
      </c>
    </row>
    <row r="152" spans="1:6">
      <c r="A152" s="6"/>
      <c r="B152" s="49" t="s">
        <v>249</v>
      </c>
      <c r="C152" s="73">
        <v>20168</v>
      </c>
      <c r="D152" s="74">
        <v>0.14950887727491752</v>
      </c>
      <c r="E152" s="48">
        <v>33198814597.110077</v>
      </c>
      <c r="F152" s="84">
        <v>0.19662265393697759</v>
      </c>
    </row>
    <row r="153" spans="1:6">
      <c r="A153" s="6"/>
      <c r="B153" s="49" t="s">
        <v>250</v>
      </c>
      <c r="C153" s="73">
        <v>11967</v>
      </c>
      <c r="D153" s="74">
        <v>8.8713443789614141E-2</v>
      </c>
      <c r="E153" s="48">
        <v>23756812080.469997</v>
      </c>
      <c r="F153" s="84">
        <v>0.14070163338755709</v>
      </c>
    </row>
    <row r="154" spans="1:6">
      <c r="A154" s="6"/>
      <c r="B154" s="49" t="s">
        <v>297</v>
      </c>
      <c r="C154" s="120">
        <v>104</v>
      </c>
      <c r="D154" s="116">
        <v>7.709700137143704E-4</v>
      </c>
      <c r="E154" s="87">
        <v>179173649.38999999</v>
      </c>
      <c r="F154" s="88">
        <v>1.0611703726825844E-3</v>
      </c>
    </row>
    <row r="155" spans="1:6">
      <c r="A155" s="6"/>
      <c r="B155" s="89" t="s">
        <v>17</v>
      </c>
      <c r="C155" s="79">
        <v>134895</v>
      </c>
      <c r="D155" s="91">
        <v>0.99999999999999989</v>
      </c>
      <c r="E155" s="92">
        <v>168845318341.35001</v>
      </c>
      <c r="F155" s="93">
        <v>0.99999999999999978</v>
      </c>
    </row>
    <row r="156" spans="1:6">
      <c r="A156" s="6"/>
      <c r="B156" s="137"/>
      <c r="C156" s="137"/>
      <c r="D156" s="137"/>
      <c r="E156" s="138"/>
      <c r="F156" s="8"/>
    </row>
    <row r="157" spans="1:6">
      <c r="A157" s="6"/>
      <c r="B157" s="8"/>
      <c r="C157" s="138"/>
      <c r="D157" s="121"/>
      <c r="E157" s="25"/>
      <c r="F157" s="8"/>
    </row>
    <row r="158" spans="1:6">
      <c r="A158" s="6"/>
      <c r="B158" s="110" t="s">
        <v>30</v>
      </c>
      <c r="C158" s="67" t="s">
        <v>13</v>
      </c>
      <c r="D158" s="66" t="s">
        <v>14</v>
      </c>
      <c r="E158" s="66" t="s">
        <v>15</v>
      </c>
      <c r="F158" s="82" t="s">
        <v>16</v>
      </c>
    </row>
    <row r="159" spans="1:6">
      <c r="A159" s="6"/>
      <c r="B159" s="46" t="s">
        <v>31</v>
      </c>
      <c r="C159" s="119">
        <v>132699</v>
      </c>
      <c r="D159" s="122">
        <v>0.98372067163349275</v>
      </c>
      <c r="E159" s="48">
        <v>165863468128.56009</v>
      </c>
      <c r="F159" s="105">
        <v>0.98233975189787803</v>
      </c>
    </row>
    <row r="160" spans="1:6">
      <c r="A160" s="6"/>
      <c r="B160" s="49" t="s">
        <v>32</v>
      </c>
      <c r="C160" s="73">
        <v>2196</v>
      </c>
      <c r="D160" s="74">
        <v>1.6279328366507282E-2</v>
      </c>
      <c r="E160" s="48">
        <v>2981850212.7899981</v>
      </c>
      <c r="F160" s="84">
        <v>1.7660248102121912E-2</v>
      </c>
    </row>
    <row r="161" spans="1:6">
      <c r="A161" s="6"/>
      <c r="B161" s="49" t="s">
        <v>296</v>
      </c>
      <c r="C161" s="86"/>
      <c r="D161" s="116"/>
      <c r="E161" s="123"/>
      <c r="F161" s="77"/>
    </row>
    <row r="162" spans="1:6">
      <c r="A162" s="6"/>
      <c r="B162" s="89" t="s">
        <v>17</v>
      </c>
      <c r="C162" s="79">
        <v>134895</v>
      </c>
      <c r="D162" s="91">
        <v>1</v>
      </c>
      <c r="E162" s="92">
        <v>168845318341.3501</v>
      </c>
      <c r="F162" s="93">
        <v>1</v>
      </c>
    </row>
    <row r="163" spans="1:6">
      <c r="A163" s="6"/>
      <c r="B163" s="8"/>
      <c r="C163" s="9"/>
      <c r="D163" s="9"/>
      <c r="E163" s="25"/>
      <c r="F163" s="8"/>
    </row>
    <row r="164" spans="1:6">
      <c r="A164" s="6"/>
      <c r="B164" s="9"/>
      <c r="C164" s="9"/>
      <c r="D164" s="9"/>
      <c r="E164" s="25"/>
      <c r="F164" s="8"/>
    </row>
    <row r="165" spans="1:6">
      <c r="A165" s="6"/>
      <c r="B165" s="110" t="s">
        <v>33</v>
      </c>
      <c r="C165" s="65" t="s">
        <v>13</v>
      </c>
      <c r="D165" s="66" t="s">
        <v>14</v>
      </c>
      <c r="E165" s="66" t="s">
        <v>15</v>
      </c>
      <c r="F165" s="82" t="s">
        <v>16</v>
      </c>
    </row>
    <row r="166" spans="1:6">
      <c r="A166" s="6"/>
      <c r="B166" s="46" t="s">
        <v>251</v>
      </c>
      <c r="C166" s="119">
        <v>16710</v>
      </c>
      <c r="D166" s="74">
        <v>0.12387412431891472</v>
      </c>
      <c r="E166" s="48">
        <v>3090735450.8699975</v>
      </c>
      <c r="F166" s="84">
        <v>1.8305129696409704E-2</v>
      </c>
    </row>
    <row r="167" spans="1:6">
      <c r="A167" s="6"/>
      <c r="B167" s="49" t="s">
        <v>252</v>
      </c>
      <c r="C167" s="73">
        <v>8116</v>
      </c>
      <c r="D167" s="74">
        <v>6.0165313762556065E-2</v>
      </c>
      <c r="E167" s="48">
        <v>2852648772.8400002</v>
      </c>
      <c r="F167" s="84">
        <v>1.6895042165592507E-2</v>
      </c>
    </row>
    <row r="168" spans="1:6">
      <c r="A168" s="6"/>
      <c r="B168" s="49" t="s">
        <v>253</v>
      </c>
      <c r="C168" s="73">
        <v>8124</v>
      </c>
      <c r="D168" s="74">
        <v>6.0224619148226397E-2</v>
      </c>
      <c r="E168" s="48">
        <v>3682362562.3300018</v>
      </c>
      <c r="F168" s="84">
        <v>2.1809088925317237E-2</v>
      </c>
    </row>
    <row r="169" spans="1:6">
      <c r="A169" s="6"/>
      <c r="B169" s="49" t="s">
        <v>254</v>
      </c>
      <c r="C169" s="73">
        <v>16605</v>
      </c>
      <c r="D169" s="74">
        <v>0.12309574113199155</v>
      </c>
      <c r="E169" s="48">
        <v>10373517123.530003</v>
      </c>
      <c r="F169" s="84">
        <v>6.1437990851236621E-2</v>
      </c>
    </row>
    <row r="170" spans="1:6">
      <c r="A170" s="6"/>
      <c r="B170" s="49" t="s">
        <v>255</v>
      </c>
      <c r="C170" s="73">
        <v>15385</v>
      </c>
      <c r="D170" s="74">
        <v>0.11405166981726528</v>
      </c>
      <c r="E170" s="48">
        <v>13520427607.480019</v>
      </c>
      <c r="F170" s="84">
        <v>8.0075821706504943E-2</v>
      </c>
    </row>
    <row r="171" spans="1:6">
      <c r="A171" s="6"/>
      <c r="B171" s="49" t="s">
        <v>256</v>
      </c>
      <c r="C171" s="73">
        <v>27237</v>
      </c>
      <c r="D171" s="74">
        <v>0.20191259868786834</v>
      </c>
      <c r="E171" s="48">
        <v>34017090956.040031</v>
      </c>
      <c r="F171" s="84">
        <v>0.20146896159281469</v>
      </c>
    </row>
    <row r="172" spans="1:6">
      <c r="A172" s="6"/>
      <c r="B172" s="49" t="s">
        <v>257</v>
      </c>
      <c r="C172" s="73">
        <v>19003</v>
      </c>
      <c r="D172" s="74">
        <v>0.14087253048667481</v>
      </c>
      <c r="E172" s="48">
        <v>33000013627.900013</v>
      </c>
      <c r="F172" s="84">
        <v>0.19544523918149012</v>
      </c>
    </row>
    <row r="173" spans="1:6">
      <c r="A173" s="6"/>
      <c r="B173" s="49" t="s">
        <v>258</v>
      </c>
      <c r="C173" s="73">
        <v>16585</v>
      </c>
      <c r="D173" s="74">
        <v>0.1229474776678157</v>
      </c>
      <c r="E173" s="48">
        <v>40169037145.68998</v>
      </c>
      <c r="F173" s="84">
        <v>0.23790435849977967</v>
      </c>
    </row>
    <row r="174" spans="1:6">
      <c r="A174" s="6"/>
      <c r="B174" s="49" t="s">
        <v>259</v>
      </c>
      <c r="C174" s="120">
        <v>7130</v>
      </c>
      <c r="D174" s="77">
        <v>5.285592497868713E-2</v>
      </c>
      <c r="E174" s="87">
        <v>28139485094.670029</v>
      </c>
      <c r="F174" s="77">
        <v>0.16665836738085435</v>
      </c>
    </row>
    <row r="175" spans="1:6">
      <c r="A175" s="6"/>
      <c r="B175" s="89" t="s">
        <v>17</v>
      </c>
      <c r="C175" s="79">
        <v>134895</v>
      </c>
      <c r="D175" s="91">
        <v>1</v>
      </c>
      <c r="E175" s="92">
        <v>168845318341.3501</v>
      </c>
      <c r="F175" s="91">
        <v>1.0000000000000013</v>
      </c>
    </row>
    <row r="176" spans="1:6">
      <c r="A176" s="6"/>
      <c r="B176" s="18"/>
      <c r="C176" s="124"/>
      <c r="D176" s="125"/>
      <c r="E176" s="126"/>
      <c r="F176" s="125"/>
    </row>
    <row r="177" spans="1:6">
      <c r="A177" s="6"/>
      <c r="B177" s="137"/>
      <c r="C177" s="9"/>
      <c r="D177" s="9"/>
      <c r="E177" s="25"/>
      <c r="F177" s="8"/>
    </row>
    <row r="178" spans="1:6">
      <c r="A178" s="6"/>
      <c r="B178" s="110" t="s">
        <v>34</v>
      </c>
      <c r="C178" s="65" t="s">
        <v>13</v>
      </c>
      <c r="D178" s="66" t="s">
        <v>14</v>
      </c>
      <c r="E178" s="66" t="s">
        <v>15</v>
      </c>
      <c r="F178" s="68" t="s">
        <v>16</v>
      </c>
    </row>
    <row r="179" spans="1:6">
      <c r="A179" s="6"/>
      <c r="B179" s="95" t="s">
        <v>2</v>
      </c>
      <c r="C179" s="127">
        <v>79</v>
      </c>
      <c r="D179" s="74">
        <v>5.8564068349456987E-4</v>
      </c>
      <c r="E179" s="48">
        <v>129019099.55</v>
      </c>
      <c r="F179" s="84">
        <v>7.6412601082113322E-4</v>
      </c>
    </row>
    <row r="180" spans="1:6">
      <c r="A180" s="6"/>
      <c r="B180" s="69" t="s">
        <v>260</v>
      </c>
      <c r="C180" s="73">
        <v>6</v>
      </c>
      <c r="D180" s="74">
        <v>4.4479039252752143E-5</v>
      </c>
      <c r="E180" s="48">
        <v>5894663</v>
      </c>
      <c r="F180" s="84">
        <v>3.4911616489614022E-5</v>
      </c>
    </row>
    <row r="181" spans="1:6">
      <c r="A181" s="6"/>
      <c r="B181" s="69" t="s">
        <v>261</v>
      </c>
      <c r="C181" s="73">
        <v>133892</v>
      </c>
      <c r="D181" s="74">
        <v>0.99256458727158159</v>
      </c>
      <c r="E181" s="48">
        <v>167966080574.48981</v>
      </c>
      <c r="F181" s="84">
        <v>0.99479264349466567</v>
      </c>
    </row>
    <row r="182" spans="1:6">
      <c r="A182" s="6"/>
      <c r="B182" s="69" t="s">
        <v>1</v>
      </c>
      <c r="C182" s="73">
        <v>655</v>
      </c>
      <c r="D182" s="74">
        <v>4.8556284517587752E-3</v>
      </c>
      <c r="E182" s="48">
        <v>525114266.65999997</v>
      </c>
      <c r="F182" s="84">
        <v>3.1100315473265956E-3</v>
      </c>
    </row>
    <row r="183" spans="1:6">
      <c r="A183" s="6"/>
      <c r="B183" s="69" t="s">
        <v>262</v>
      </c>
      <c r="C183" s="73">
        <v>260</v>
      </c>
      <c r="D183" s="74">
        <v>1.9274250342859261E-3</v>
      </c>
      <c r="E183" s="48">
        <v>215373406.94999999</v>
      </c>
      <c r="F183" s="84">
        <v>1.2755663530722573E-3</v>
      </c>
    </row>
    <row r="184" spans="1:6">
      <c r="A184" s="6"/>
      <c r="B184" s="85" t="s">
        <v>263</v>
      </c>
      <c r="C184" s="120">
        <v>3</v>
      </c>
      <c r="D184" s="77">
        <v>2.2239519626376072E-5</v>
      </c>
      <c r="E184" s="87">
        <v>3836330.7</v>
      </c>
      <c r="F184" s="88">
        <v>2.2720977624290399E-5</v>
      </c>
    </row>
    <row r="185" spans="1:6">
      <c r="A185" s="6"/>
      <c r="B185" s="89" t="s">
        <v>17</v>
      </c>
      <c r="C185" s="79">
        <v>134895</v>
      </c>
      <c r="D185" s="91">
        <v>0.99999999999999989</v>
      </c>
      <c r="E185" s="92">
        <v>168845318341.34982</v>
      </c>
      <c r="F185" s="93">
        <v>0.99999999999999944</v>
      </c>
    </row>
    <row r="186" spans="1:6">
      <c r="A186" s="6"/>
      <c r="B186" s="137"/>
      <c r="C186" s="9"/>
      <c r="D186" s="9"/>
      <c r="E186" s="25"/>
      <c r="F186" s="8"/>
    </row>
    <row r="187" spans="1:6">
      <c r="A187" s="6"/>
      <c r="B187" s="8"/>
      <c r="C187" s="8"/>
      <c r="D187" s="8"/>
      <c r="E187" s="61"/>
      <c r="F187" s="8"/>
    </row>
    <row r="188" spans="1:6">
      <c r="A188" s="6"/>
      <c r="B188" s="110" t="s">
        <v>35</v>
      </c>
      <c r="C188" s="65" t="s">
        <v>13</v>
      </c>
      <c r="D188" s="66" t="s">
        <v>14</v>
      </c>
      <c r="E188" s="65" t="s">
        <v>15</v>
      </c>
      <c r="F188" s="82" t="s">
        <v>16</v>
      </c>
    </row>
    <row r="189" spans="1:6">
      <c r="A189" s="6"/>
      <c r="B189" s="46" t="s">
        <v>36</v>
      </c>
      <c r="C189" s="70"/>
      <c r="D189" s="72"/>
      <c r="E189" s="48"/>
      <c r="F189" s="105"/>
    </row>
    <row r="190" spans="1:6">
      <c r="A190" s="6"/>
      <c r="B190" s="49" t="s">
        <v>37</v>
      </c>
      <c r="C190" s="83">
        <v>134895</v>
      </c>
      <c r="D190" s="75">
        <v>1</v>
      </c>
      <c r="E190" s="48">
        <v>168845318341.34982</v>
      </c>
      <c r="F190" s="84">
        <v>1</v>
      </c>
    </row>
    <row r="191" spans="1:6">
      <c r="A191" s="6"/>
      <c r="B191" s="49" t="s">
        <v>38</v>
      </c>
      <c r="C191" s="83"/>
      <c r="D191" s="75"/>
      <c r="E191" s="48"/>
      <c r="F191" s="84"/>
    </row>
    <row r="192" spans="1:6">
      <c r="A192" s="6"/>
      <c r="B192" s="49" t="s">
        <v>39</v>
      </c>
      <c r="C192" s="83"/>
      <c r="D192" s="75"/>
      <c r="E192" s="48"/>
      <c r="F192" s="84"/>
    </row>
    <row r="193" spans="1:6">
      <c r="A193" s="6"/>
      <c r="B193" s="53" t="s">
        <v>296</v>
      </c>
      <c r="C193" s="86"/>
      <c r="D193" s="77"/>
      <c r="E193" s="87"/>
      <c r="F193" s="88"/>
    </row>
    <row r="194" spans="1:6">
      <c r="A194" s="6"/>
      <c r="B194" s="89" t="s">
        <v>17</v>
      </c>
      <c r="C194" s="79">
        <v>134895</v>
      </c>
      <c r="D194" s="91">
        <v>1</v>
      </c>
      <c r="E194" s="92">
        <v>168845318341.34982</v>
      </c>
      <c r="F194" s="93">
        <v>1</v>
      </c>
    </row>
    <row r="197" spans="1:6">
      <c r="B197" s="110" t="s">
        <v>209</v>
      </c>
      <c r="C197" s="67" t="s">
        <v>13</v>
      </c>
      <c r="D197" s="117" t="s">
        <v>153</v>
      </c>
      <c r="E197" s="65" t="s">
        <v>15</v>
      </c>
      <c r="F197" s="68" t="s">
        <v>16</v>
      </c>
    </row>
    <row r="198" spans="1:6">
      <c r="B198" s="128">
        <v>1</v>
      </c>
      <c r="C198" s="96">
        <v>1</v>
      </c>
      <c r="D198" s="72" t="s">
        <v>154</v>
      </c>
      <c r="E198" s="48">
        <v>12000000</v>
      </c>
      <c r="F198" s="129">
        <v>7.1070966716056254E-5</v>
      </c>
    </row>
    <row r="199" spans="1:6">
      <c r="B199" s="130">
        <v>2</v>
      </c>
      <c r="C199" s="73">
        <v>1</v>
      </c>
      <c r="D199" s="75" t="s">
        <v>154</v>
      </c>
      <c r="E199" s="48">
        <v>12000000</v>
      </c>
      <c r="F199" s="129">
        <v>7.1070966716056254E-5</v>
      </c>
    </row>
    <row r="200" spans="1:6">
      <c r="B200" s="130">
        <v>3</v>
      </c>
      <c r="C200" s="73">
        <v>1</v>
      </c>
      <c r="D200" s="75" t="s">
        <v>154</v>
      </c>
      <c r="E200" s="48">
        <v>12000000</v>
      </c>
      <c r="F200" s="129">
        <v>7.1070966716056254E-5</v>
      </c>
    </row>
    <row r="201" spans="1:6">
      <c r="B201" s="130">
        <v>4</v>
      </c>
      <c r="C201" s="73">
        <v>1</v>
      </c>
      <c r="D201" s="75" t="s">
        <v>154</v>
      </c>
      <c r="E201" s="48">
        <v>12000000</v>
      </c>
      <c r="F201" s="129">
        <v>7.1070966716056254E-5</v>
      </c>
    </row>
    <row r="202" spans="1:6">
      <c r="B202" s="130">
        <v>5</v>
      </c>
      <c r="C202" s="73">
        <v>1</v>
      </c>
      <c r="D202" s="75" t="s">
        <v>154</v>
      </c>
      <c r="E202" s="48">
        <v>11562330.99</v>
      </c>
      <c r="F202" s="129">
        <v>6.8478836745859643E-5</v>
      </c>
    </row>
    <row r="203" spans="1:6">
      <c r="B203" s="130">
        <v>6</v>
      </c>
      <c r="C203" s="73">
        <v>1</v>
      </c>
      <c r="D203" s="75" t="s">
        <v>154</v>
      </c>
      <c r="E203" s="48">
        <v>11500000</v>
      </c>
      <c r="F203" s="129">
        <v>6.8109676436220576E-5</v>
      </c>
    </row>
    <row r="204" spans="1:6">
      <c r="B204" s="130">
        <v>7</v>
      </c>
      <c r="C204" s="73">
        <v>1</v>
      </c>
      <c r="D204" s="75" t="s">
        <v>154</v>
      </c>
      <c r="E204" s="48">
        <v>11404715</v>
      </c>
      <c r="F204" s="129">
        <v>6.7545343347592292E-5</v>
      </c>
    </row>
    <row r="205" spans="1:6">
      <c r="B205" s="130">
        <v>8</v>
      </c>
      <c r="C205" s="73">
        <v>1</v>
      </c>
      <c r="D205" s="75" t="s">
        <v>154</v>
      </c>
      <c r="E205" s="48">
        <v>11338355</v>
      </c>
      <c r="F205" s="129">
        <v>6.7152320901652497E-5</v>
      </c>
    </row>
    <row r="206" spans="1:6">
      <c r="B206" s="130">
        <v>9</v>
      </c>
      <c r="C206" s="73">
        <v>1</v>
      </c>
      <c r="D206" s="75" t="s">
        <v>154</v>
      </c>
      <c r="E206" s="48">
        <v>10725000</v>
      </c>
      <c r="F206" s="129">
        <v>6.3519676502475281E-5</v>
      </c>
    </row>
    <row r="207" spans="1:6">
      <c r="B207" s="130">
        <v>10</v>
      </c>
      <c r="C207" s="76">
        <v>1</v>
      </c>
      <c r="D207" s="77" t="s">
        <v>154</v>
      </c>
      <c r="E207" s="87">
        <v>10540442</v>
      </c>
      <c r="F207" s="131">
        <v>6.2426616879543447E-5</v>
      </c>
    </row>
    <row r="208" spans="1:6">
      <c r="B208" s="89" t="s">
        <v>155</v>
      </c>
      <c r="C208" s="79">
        <v>10</v>
      </c>
      <c r="D208" s="80"/>
      <c r="E208" s="92">
        <v>115070842.99000001</v>
      </c>
      <c r="F208" s="132">
        <v>6.8151633767756881E-4</v>
      </c>
    </row>
    <row r="209" spans="2:6">
      <c r="B209" s="98"/>
      <c r="C209" s="8"/>
      <c r="D209" s="94"/>
      <c r="E209" s="100"/>
      <c r="F209" s="8"/>
    </row>
    <row r="210" spans="2:6">
      <c r="B210" s="98"/>
      <c r="C210" s="8"/>
      <c r="D210" s="94"/>
      <c r="E210" s="133"/>
      <c r="F210" s="8"/>
    </row>
    <row r="211" spans="2:6">
      <c r="B211" s="110" t="s">
        <v>156</v>
      </c>
      <c r="C211" s="67" t="s">
        <v>13</v>
      </c>
      <c r="D211" s="66" t="s">
        <v>14</v>
      </c>
      <c r="E211" s="118" t="s">
        <v>15</v>
      </c>
      <c r="F211" s="68" t="s">
        <v>16</v>
      </c>
    </row>
    <row r="212" spans="2:6">
      <c r="B212" s="185" t="s">
        <v>23</v>
      </c>
      <c r="C212" s="186">
        <v>133220</v>
      </c>
      <c r="D212" s="187">
        <v>0.98758293487527338</v>
      </c>
      <c r="E212" s="188">
        <v>167489621646.35025</v>
      </c>
      <c r="F212" s="189">
        <v>0.99197077710938231</v>
      </c>
    </row>
    <row r="213" spans="2:6">
      <c r="B213" s="190" t="s">
        <v>157</v>
      </c>
      <c r="C213" s="191"/>
      <c r="D213" s="192"/>
      <c r="E213" s="188"/>
      <c r="F213" s="193"/>
    </row>
    <row r="214" spans="2:6">
      <c r="B214" s="190" t="s">
        <v>158</v>
      </c>
      <c r="C214" s="191">
        <v>1675</v>
      </c>
      <c r="D214" s="192">
        <v>1.2417065124726638E-2</v>
      </c>
      <c r="E214" s="188">
        <v>1355696695.0000005</v>
      </c>
      <c r="F214" s="193">
        <v>8.0292228906176915E-3</v>
      </c>
    </row>
    <row r="215" spans="2:6">
      <c r="B215" s="190" t="s">
        <v>296</v>
      </c>
      <c r="C215" s="194"/>
      <c r="D215" s="195"/>
      <c r="E215" s="196"/>
      <c r="F215" s="197"/>
    </row>
    <row r="216" spans="2:6">
      <c r="B216" s="198" t="s">
        <v>17</v>
      </c>
      <c r="C216" s="199">
        <v>134895</v>
      </c>
      <c r="D216" s="200">
        <v>1</v>
      </c>
      <c r="E216" s="201">
        <v>168845318341.35025</v>
      </c>
      <c r="F216" s="202">
        <v>1</v>
      </c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03"/>
  <sheetViews>
    <sheetView view="pageBreakPreview" zoomScale="90" zoomScaleNormal="100" zoomScaleSheetLayoutView="90" workbookViewId="0">
      <selection activeCell="D119" sqref="D119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 ht="18" customHeight="1">
      <c r="B4" s="176" t="s">
        <v>317</v>
      </c>
      <c r="C4" s="177" t="s">
        <v>71</v>
      </c>
      <c r="M4" s="206"/>
    </row>
    <row r="5" spans="2:14" ht="18" customHeight="1">
      <c r="B5" s="167" t="s">
        <v>65</v>
      </c>
      <c r="C5" s="168">
        <f>H99</f>
        <v>21811676527.429829</v>
      </c>
      <c r="E5" s="28"/>
      <c r="F5" s="29"/>
      <c r="M5" s="206"/>
      <c r="N5" s="207"/>
    </row>
    <row r="6" spans="2:14" ht="18" customHeight="1">
      <c r="B6" s="169" t="s">
        <v>223</v>
      </c>
      <c r="C6" s="170"/>
      <c r="E6" s="28"/>
      <c r="F6" s="29"/>
      <c r="M6" s="206"/>
      <c r="N6" s="207"/>
    </row>
    <row r="7" spans="2:14" ht="18" customHeight="1">
      <c r="B7" s="169" t="s">
        <v>105</v>
      </c>
      <c r="C7" s="171">
        <f>+SUMIF(F20:F97,"NOK",H20:H97)</f>
        <v>17456260595.32</v>
      </c>
      <c r="M7" s="206"/>
      <c r="N7" s="207"/>
    </row>
    <row r="8" spans="2:14" ht="18" customHeight="1">
      <c r="B8" s="169" t="s">
        <v>108</v>
      </c>
      <c r="C8" s="171">
        <f>+SUMIF(F20:F97,"EUR",H20:H97)</f>
        <v>4316440775.8406401</v>
      </c>
      <c r="M8" s="206"/>
      <c r="N8" s="207"/>
    </row>
    <row r="9" spans="2:14" ht="18" customHeight="1">
      <c r="B9" s="169" t="s">
        <v>106</v>
      </c>
      <c r="C9" s="171">
        <f>+SUMIF(F20:F97,"SEK",H20:H97)</f>
        <v>0</v>
      </c>
      <c r="M9" s="206"/>
      <c r="N9" s="207"/>
    </row>
    <row r="10" spans="2:14" ht="18" customHeight="1">
      <c r="B10" s="169" t="s">
        <v>107</v>
      </c>
      <c r="C10" s="171">
        <f>+SUMIF(F20:F97,"USD",H20:H97)</f>
        <v>38975156.269187003</v>
      </c>
    </row>
    <row r="11" spans="2:14" ht="18" customHeight="1">
      <c r="B11" s="169" t="s">
        <v>109</v>
      </c>
      <c r="C11" s="171"/>
      <c r="E11" s="178"/>
    </row>
    <row r="12" spans="2:14" ht="18" customHeight="1">
      <c r="B12" s="169" t="s">
        <v>307</v>
      </c>
      <c r="C12" s="171">
        <f>+SUMIF($D$20:$D$97,"Sovereign",$H$20:$H$97)</f>
        <v>7230000000</v>
      </c>
      <c r="E12" s="19" t="s">
        <v>324</v>
      </c>
      <c r="F12" s="226"/>
      <c r="G12" s="19"/>
      <c r="H12" s="19"/>
      <c r="I12" s="19"/>
    </row>
    <row r="13" spans="2:14" ht="18" customHeight="1">
      <c r="B13" s="169" t="s">
        <v>266</v>
      </c>
      <c r="C13" s="171">
        <f>+SUMIF($D$20:$D$97,"Gov't Guaranteed",$H$20:$H$97)</f>
        <v>1732981776</v>
      </c>
      <c r="E13" s="19" t="s">
        <v>325</v>
      </c>
      <c r="F13" s="226"/>
      <c r="G13" s="19"/>
      <c r="H13" s="19"/>
      <c r="I13" s="19"/>
    </row>
    <row r="14" spans="2:14" ht="18" customHeight="1">
      <c r="B14" s="169" t="s">
        <v>110</v>
      </c>
      <c r="C14" s="171">
        <f>+SUMIF($D$20:$D$97,"Covered Bond",$H$20:$H$97)</f>
        <v>9921226000</v>
      </c>
      <c r="E14" s="19" t="s">
        <v>326</v>
      </c>
      <c r="F14" s="226"/>
      <c r="G14" s="19"/>
      <c r="H14" s="19"/>
      <c r="I14" s="19"/>
    </row>
    <row r="15" spans="2:14" ht="18" customHeight="1">
      <c r="B15" s="172" t="s">
        <v>111</v>
      </c>
      <c r="C15" s="173">
        <f>+SUMIF($D$20:$D$97,"Deposit",$H$20:H97)</f>
        <v>2927468751.4298267</v>
      </c>
    </row>
    <row r="16" spans="2:14" ht="18" customHeight="1"/>
    <row r="17" spans="2:13" ht="15" customHeight="1">
      <c r="D17" s="166"/>
      <c r="E17" s="166"/>
      <c r="M17" s="48"/>
    </row>
    <row r="18" spans="2:13" ht="15" customHeight="1">
      <c r="D18" s="166"/>
      <c r="E18" s="166"/>
    </row>
    <row r="19" spans="2:13" ht="24.75" customHeight="1">
      <c r="B19" s="179" t="s">
        <v>66</v>
      </c>
      <c r="C19" s="180" t="s">
        <v>57</v>
      </c>
      <c r="D19" s="180" t="s">
        <v>92</v>
      </c>
      <c r="E19" s="180" t="s">
        <v>224</v>
      </c>
      <c r="F19" s="180" t="s">
        <v>67</v>
      </c>
      <c r="G19" s="181" t="s">
        <v>267</v>
      </c>
      <c r="H19" s="182" t="s">
        <v>268</v>
      </c>
      <c r="I19" s="36"/>
    </row>
    <row r="20" spans="2:13" ht="16.5" customHeight="1">
      <c r="B20" s="144" t="s">
        <v>374</v>
      </c>
      <c r="C20" s="222" t="s">
        <v>368</v>
      </c>
      <c r="D20" s="223" t="s">
        <v>396</v>
      </c>
      <c r="E20" s="166" t="s">
        <v>112</v>
      </c>
      <c r="F20" s="237" t="s">
        <v>68</v>
      </c>
      <c r="G20" s="224">
        <v>50000000</v>
      </c>
      <c r="H20" s="221">
        <v>50000000</v>
      </c>
      <c r="I20" s="35"/>
    </row>
    <row r="21" spans="2:13" ht="16.5" customHeight="1">
      <c r="B21" s="144" t="s">
        <v>213</v>
      </c>
      <c r="C21" s="222" t="s">
        <v>329</v>
      </c>
      <c r="D21" s="184" t="s">
        <v>80</v>
      </c>
      <c r="E21" s="166" t="s">
        <v>369</v>
      </c>
      <c r="F21" s="237" t="s">
        <v>68</v>
      </c>
      <c r="G21" s="221">
        <v>75000000</v>
      </c>
      <c r="H21" s="221">
        <v>75000000</v>
      </c>
      <c r="I21" s="35"/>
    </row>
    <row r="22" spans="2:13" ht="16.5" customHeight="1">
      <c r="B22" s="144" t="s">
        <v>213</v>
      </c>
      <c r="C22" s="222" t="s">
        <v>407</v>
      </c>
      <c r="D22" s="223" t="s">
        <v>80</v>
      </c>
      <c r="E22" s="166" t="s">
        <v>369</v>
      </c>
      <c r="F22" s="237" t="s">
        <v>68</v>
      </c>
      <c r="G22" s="225">
        <v>250000000</v>
      </c>
      <c r="H22" s="221">
        <v>250000000</v>
      </c>
      <c r="I22" s="35"/>
    </row>
    <row r="23" spans="2:13" ht="16.5" customHeight="1">
      <c r="B23" s="144" t="s">
        <v>213</v>
      </c>
      <c r="C23" s="222" t="s">
        <v>329</v>
      </c>
      <c r="D23" s="223" t="s">
        <v>80</v>
      </c>
      <c r="E23" s="166" t="s">
        <v>369</v>
      </c>
      <c r="F23" s="237" t="s">
        <v>68</v>
      </c>
      <c r="G23" s="225">
        <v>525000000</v>
      </c>
      <c r="H23" s="221">
        <v>525000000</v>
      </c>
      <c r="I23" s="35"/>
    </row>
    <row r="24" spans="2:13" ht="16.5" customHeight="1">
      <c r="B24" s="144" t="s">
        <v>213</v>
      </c>
      <c r="C24" s="222" t="s">
        <v>375</v>
      </c>
      <c r="D24" s="223" t="s">
        <v>80</v>
      </c>
      <c r="E24" s="166" t="s">
        <v>369</v>
      </c>
      <c r="F24" s="237" t="s">
        <v>68</v>
      </c>
      <c r="G24" s="224">
        <v>693000000</v>
      </c>
      <c r="H24" s="221">
        <v>693000000</v>
      </c>
      <c r="I24" s="35"/>
    </row>
    <row r="25" spans="2:13" ht="16.5" customHeight="1">
      <c r="B25" s="144" t="s">
        <v>213</v>
      </c>
      <c r="C25" s="222" t="s">
        <v>385</v>
      </c>
      <c r="D25" s="223" t="s">
        <v>80</v>
      </c>
      <c r="E25" s="166" t="s">
        <v>369</v>
      </c>
      <c r="F25" s="237" t="s">
        <v>68</v>
      </c>
      <c r="G25" s="224">
        <v>33000000</v>
      </c>
      <c r="H25" s="221">
        <v>33000000</v>
      </c>
      <c r="I25" s="35"/>
    </row>
    <row r="26" spans="2:13" ht="16.5" customHeight="1">
      <c r="B26" s="144" t="s">
        <v>213</v>
      </c>
      <c r="C26" s="222" t="s">
        <v>330</v>
      </c>
      <c r="D26" s="223" t="s">
        <v>80</v>
      </c>
      <c r="E26" s="166" t="s">
        <v>369</v>
      </c>
      <c r="F26" s="237" t="s">
        <v>68</v>
      </c>
      <c r="G26" s="224">
        <v>5000000</v>
      </c>
      <c r="H26" s="221">
        <v>5000000</v>
      </c>
      <c r="I26" s="35"/>
    </row>
    <row r="27" spans="2:13" ht="16.5" customHeight="1">
      <c r="B27" s="144" t="s">
        <v>213</v>
      </c>
      <c r="C27" s="222" t="s">
        <v>386</v>
      </c>
      <c r="D27" s="223" t="s">
        <v>80</v>
      </c>
      <c r="E27" s="166" t="s">
        <v>369</v>
      </c>
      <c r="F27" s="237" t="s">
        <v>68</v>
      </c>
      <c r="G27" s="224">
        <v>200000000</v>
      </c>
      <c r="H27" s="221">
        <v>200000000</v>
      </c>
      <c r="I27" s="35"/>
    </row>
    <row r="28" spans="2:13" ht="16.5" customHeight="1">
      <c r="B28" s="144" t="s">
        <v>213</v>
      </c>
      <c r="C28" s="222" t="s">
        <v>376</v>
      </c>
      <c r="D28" s="223" t="s">
        <v>80</v>
      </c>
      <c r="E28" s="166" t="s">
        <v>369</v>
      </c>
      <c r="F28" s="237" t="s">
        <v>68</v>
      </c>
      <c r="G28" s="224">
        <v>250000000</v>
      </c>
      <c r="H28" s="221">
        <v>250000000</v>
      </c>
      <c r="I28" s="35"/>
    </row>
    <row r="29" spans="2:13" ht="16.5" customHeight="1">
      <c r="B29" s="144" t="s">
        <v>213</v>
      </c>
      <c r="C29" s="222" t="s">
        <v>77</v>
      </c>
      <c r="D29" s="223" t="s">
        <v>80</v>
      </c>
      <c r="E29" s="166" t="s">
        <v>369</v>
      </c>
      <c r="F29" s="237" t="s">
        <v>69</v>
      </c>
      <c r="G29" s="224">
        <v>10000000</v>
      </c>
      <c r="H29" s="221">
        <v>96240000</v>
      </c>
      <c r="I29" s="35"/>
    </row>
    <row r="30" spans="2:13" ht="16.5" customHeight="1">
      <c r="B30" s="144" t="s">
        <v>213</v>
      </c>
      <c r="C30" s="222" t="s">
        <v>97</v>
      </c>
      <c r="D30" s="223" t="s">
        <v>80</v>
      </c>
      <c r="E30" s="166" t="s">
        <v>369</v>
      </c>
      <c r="F30" s="237" t="s">
        <v>69</v>
      </c>
      <c r="G30" s="224">
        <v>23000000</v>
      </c>
      <c r="H30" s="221">
        <v>221352000</v>
      </c>
      <c r="I30" s="35"/>
    </row>
    <row r="31" spans="2:13" ht="16.5" customHeight="1">
      <c r="B31" s="144" t="s">
        <v>213</v>
      </c>
      <c r="C31" s="222" t="s">
        <v>408</v>
      </c>
      <c r="D31" s="223" t="s">
        <v>80</v>
      </c>
      <c r="E31" s="166" t="s">
        <v>369</v>
      </c>
      <c r="F31" s="237" t="s">
        <v>69</v>
      </c>
      <c r="G31" s="224">
        <v>20000000</v>
      </c>
      <c r="H31" s="221">
        <v>192480000</v>
      </c>
      <c r="I31" s="35"/>
    </row>
    <row r="32" spans="2:13" ht="16.5" customHeight="1">
      <c r="B32" s="144" t="s">
        <v>404</v>
      </c>
      <c r="C32" s="222" t="s">
        <v>334</v>
      </c>
      <c r="D32" s="184" t="s">
        <v>80</v>
      </c>
      <c r="E32" s="166" t="s">
        <v>370</v>
      </c>
      <c r="F32" s="237" t="s">
        <v>68</v>
      </c>
      <c r="G32" s="221">
        <v>75000000</v>
      </c>
      <c r="H32" s="221">
        <v>75000000</v>
      </c>
      <c r="I32" s="35"/>
    </row>
    <row r="33" spans="2:9" ht="16.5" customHeight="1">
      <c r="B33" s="144" t="s">
        <v>404</v>
      </c>
      <c r="C33" s="222" t="s">
        <v>334</v>
      </c>
      <c r="D33" s="223" t="s">
        <v>80</v>
      </c>
      <c r="E33" s="166" t="s">
        <v>370</v>
      </c>
      <c r="F33" s="237" t="s">
        <v>68</v>
      </c>
      <c r="G33" s="225">
        <v>1326000000</v>
      </c>
      <c r="H33" s="221">
        <v>1326000000</v>
      </c>
      <c r="I33" s="35"/>
    </row>
    <row r="34" spans="2:9" ht="16.5" customHeight="1">
      <c r="B34" s="144" t="s">
        <v>404</v>
      </c>
      <c r="C34" s="222" t="s">
        <v>409</v>
      </c>
      <c r="D34" s="184" t="s">
        <v>80</v>
      </c>
      <c r="E34" s="166" t="s">
        <v>370</v>
      </c>
      <c r="F34" s="237" t="s">
        <v>68</v>
      </c>
      <c r="G34" s="224">
        <v>160000000</v>
      </c>
      <c r="H34" s="221">
        <v>160000000</v>
      </c>
      <c r="I34" s="35"/>
    </row>
    <row r="35" spans="2:9" ht="16.5" customHeight="1">
      <c r="B35" s="144" t="s">
        <v>404</v>
      </c>
      <c r="C35" s="222" t="s">
        <v>410</v>
      </c>
      <c r="D35" s="223" t="s">
        <v>80</v>
      </c>
      <c r="E35" s="166" t="s">
        <v>370</v>
      </c>
      <c r="F35" s="237" t="s">
        <v>68</v>
      </c>
      <c r="G35" s="224">
        <v>25000000</v>
      </c>
      <c r="H35" s="221">
        <v>25000000</v>
      </c>
      <c r="I35" s="35"/>
    </row>
    <row r="36" spans="2:9" ht="16.5" customHeight="1">
      <c r="B36" s="144" t="s">
        <v>404</v>
      </c>
      <c r="C36" s="222" t="s">
        <v>103</v>
      </c>
      <c r="D36" s="223" t="s">
        <v>80</v>
      </c>
      <c r="E36" s="166" t="s">
        <v>370</v>
      </c>
      <c r="F36" s="237" t="s">
        <v>69</v>
      </c>
      <c r="G36" s="224">
        <v>7000000</v>
      </c>
      <c r="H36" s="221">
        <v>67368000</v>
      </c>
      <c r="I36" s="35"/>
    </row>
    <row r="37" spans="2:9" ht="16.5" customHeight="1">
      <c r="B37" s="144" t="s">
        <v>404</v>
      </c>
      <c r="C37" s="222" t="s">
        <v>222</v>
      </c>
      <c r="D37" s="223" t="s">
        <v>80</v>
      </c>
      <c r="E37" s="166" t="s">
        <v>370</v>
      </c>
      <c r="F37" s="237" t="s">
        <v>69</v>
      </c>
      <c r="G37" s="224">
        <v>5000000</v>
      </c>
      <c r="H37" s="221">
        <v>48120000</v>
      </c>
      <c r="I37" s="35"/>
    </row>
    <row r="38" spans="2:9" ht="16.5" customHeight="1">
      <c r="B38" s="144" t="s">
        <v>217</v>
      </c>
      <c r="C38" s="222" t="s">
        <v>411</v>
      </c>
      <c r="D38" s="223" t="s">
        <v>396</v>
      </c>
      <c r="E38" s="166" t="s">
        <v>112</v>
      </c>
      <c r="F38" s="237" t="s">
        <v>69</v>
      </c>
      <c r="G38" s="221">
        <v>80000000</v>
      </c>
      <c r="H38" s="221">
        <v>769920000</v>
      </c>
      <c r="I38" s="35"/>
    </row>
    <row r="39" spans="2:9" ht="16.5" customHeight="1">
      <c r="B39" s="144" t="s">
        <v>217</v>
      </c>
      <c r="C39" s="222" t="s">
        <v>79</v>
      </c>
      <c r="D39" s="223" t="s">
        <v>396</v>
      </c>
      <c r="E39" s="166" t="s">
        <v>112</v>
      </c>
      <c r="F39" s="237" t="s">
        <v>69</v>
      </c>
      <c r="G39" s="238">
        <v>15000000</v>
      </c>
      <c r="H39" s="238">
        <v>144360000</v>
      </c>
      <c r="I39" s="35"/>
    </row>
    <row r="40" spans="2:9" ht="16.5" customHeight="1">
      <c r="B40" s="144" t="s">
        <v>217</v>
      </c>
      <c r="C40" s="222" t="s">
        <v>78</v>
      </c>
      <c r="D40" s="223" t="s">
        <v>396</v>
      </c>
      <c r="E40" s="166" t="s">
        <v>112</v>
      </c>
      <c r="F40" s="237" t="s">
        <v>69</v>
      </c>
      <c r="G40" s="225">
        <v>25000000</v>
      </c>
      <c r="H40" s="221">
        <v>240600000</v>
      </c>
      <c r="I40" s="35"/>
    </row>
    <row r="41" spans="2:9" ht="16.5" customHeight="1">
      <c r="B41" s="144" t="s">
        <v>217</v>
      </c>
      <c r="C41" s="222" t="s">
        <v>102</v>
      </c>
      <c r="D41" s="223" t="s">
        <v>396</v>
      </c>
      <c r="E41" s="166" t="s">
        <v>112</v>
      </c>
      <c r="F41" s="237" t="s">
        <v>69</v>
      </c>
      <c r="G41" s="225">
        <v>5000000</v>
      </c>
      <c r="H41" s="221">
        <v>48120000</v>
      </c>
      <c r="I41" s="35"/>
    </row>
    <row r="42" spans="2:9" ht="16.5" customHeight="1">
      <c r="B42" s="144" t="s">
        <v>217</v>
      </c>
      <c r="C42" s="222" t="s">
        <v>159</v>
      </c>
      <c r="D42" s="223" t="s">
        <v>396</v>
      </c>
      <c r="E42" s="166" t="s">
        <v>112</v>
      </c>
      <c r="F42" s="237" t="s">
        <v>69</v>
      </c>
      <c r="G42" s="225">
        <v>11000000</v>
      </c>
      <c r="H42" s="221">
        <v>105864000</v>
      </c>
      <c r="I42" s="35"/>
    </row>
    <row r="43" spans="2:9" ht="16.5" customHeight="1">
      <c r="B43" s="144" t="s">
        <v>217</v>
      </c>
      <c r="C43" s="222" t="s">
        <v>322</v>
      </c>
      <c r="D43" s="223" t="s">
        <v>396</v>
      </c>
      <c r="E43" s="166" t="s">
        <v>112</v>
      </c>
      <c r="F43" s="237" t="s">
        <v>68</v>
      </c>
      <c r="G43" s="225">
        <v>100000000</v>
      </c>
      <c r="H43" s="221">
        <v>100000000</v>
      </c>
      <c r="I43" s="35"/>
    </row>
    <row r="44" spans="2:9" ht="16.5" customHeight="1">
      <c r="B44" s="144" t="s">
        <v>217</v>
      </c>
      <c r="C44" s="222" t="s">
        <v>321</v>
      </c>
      <c r="D44" s="223" t="s">
        <v>396</v>
      </c>
      <c r="E44" s="166" t="s">
        <v>112</v>
      </c>
      <c r="F44" s="237" t="s">
        <v>68</v>
      </c>
      <c r="G44" s="224">
        <v>107000000</v>
      </c>
      <c r="H44" s="221">
        <v>107000000</v>
      </c>
      <c r="I44" s="35"/>
    </row>
    <row r="45" spans="2:9" ht="16.5" customHeight="1">
      <c r="B45" s="144" t="s">
        <v>328</v>
      </c>
      <c r="C45" s="222" t="s">
        <v>412</v>
      </c>
      <c r="D45" s="223" t="s">
        <v>80</v>
      </c>
      <c r="E45" s="166" t="s">
        <v>112</v>
      </c>
      <c r="F45" s="237" t="s">
        <v>68</v>
      </c>
      <c r="G45" s="224">
        <v>200000000</v>
      </c>
      <c r="H45" s="221">
        <v>200000000</v>
      </c>
      <c r="I45" s="35"/>
    </row>
    <row r="46" spans="2:9" ht="16.5" customHeight="1">
      <c r="B46" s="144" t="s">
        <v>328</v>
      </c>
      <c r="C46" s="222" t="s">
        <v>387</v>
      </c>
      <c r="D46" s="223" t="s">
        <v>80</v>
      </c>
      <c r="E46" s="166" t="s">
        <v>112</v>
      </c>
      <c r="F46" s="237" t="s">
        <v>68</v>
      </c>
      <c r="G46" s="224">
        <v>100000000</v>
      </c>
      <c r="H46" s="221">
        <v>100000000</v>
      </c>
      <c r="I46" s="35"/>
    </row>
    <row r="47" spans="2:9" ht="16.5" customHeight="1">
      <c r="B47" s="144" t="s">
        <v>328</v>
      </c>
      <c r="C47" s="222" t="s">
        <v>354</v>
      </c>
      <c r="D47" s="223" t="s">
        <v>80</v>
      </c>
      <c r="E47" s="166" t="s">
        <v>112</v>
      </c>
      <c r="F47" s="237" t="s">
        <v>68</v>
      </c>
      <c r="G47" s="224">
        <v>50000000</v>
      </c>
      <c r="H47" s="221">
        <v>50000000</v>
      </c>
      <c r="I47" s="35"/>
    </row>
    <row r="48" spans="2:9" ht="16.5" customHeight="1">
      <c r="B48" s="144" t="s">
        <v>328</v>
      </c>
      <c r="C48" s="222" t="s">
        <v>413</v>
      </c>
      <c r="D48" s="223" t="s">
        <v>80</v>
      </c>
      <c r="E48" s="166" t="s">
        <v>112</v>
      </c>
      <c r="F48" s="237" t="s">
        <v>68</v>
      </c>
      <c r="G48" s="224">
        <v>300000000</v>
      </c>
      <c r="H48" s="221">
        <v>300000000</v>
      </c>
      <c r="I48" s="35"/>
    </row>
    <row r="49" spans="2:9" ht="16.5" customHeight="1">
      <c r="B49" s="144" t="s">
        <v>382</v>
      </c>
      <c r="C49" s="222" t="s">
        <v>388</v>
      </c>
      <c r="D49" s="223" t="s">
        <v>80</v>
      </c>
      <c r="E49" s="166" t="s">
        <v>370</v>
      </c>
      <c r="F49" s="237" t="s">
        <v>68</v>
      </c>
      <c r="G49" s="224">
        <v>150000000</v>
      </c>
      <c r="H49" s="221">
        <v>150000000</v>
      </c>
      <c r="I49" s="35"/>
    </row>
    <row r="50" spans="2:9" ht="16.5" customHeight="1">
      <c r="B50" s="144" t="s">
        <v>218</v>
      </c>
      <c r="C50" s="222" t="s">
        <v>96</v>
      </c>
      <c r="D50" s="223" t="s">
        <v>80</v>
      </c>
      <c r="E50" s="166" t="s">
        <v>370</v>
      </c>
      <c r="F50" s="237" t="s">
        <v>69</v>
      </c>
      <c r="G50" s="224">
        <v>10000000</v>
      </c>
      <c r="H50" s="221">
        <v>96240000</v>
      </c>
      <c r="I50" s="35"/>
    </row>
    <row r="51" spans="2:9" ht="16.5" customHeight="1">
      <c r="B51" s="144" t="s">
        <v>218</v>
      </c>
      <c r="C51" s="222" t="s">
        <v>100</v>
      </c>
      <c r="D51" s="223" t="s">
        <v>80</v>
      </c>
      <c r="E51" s="166" t="s">
        <v>370</v>
      </c>
      <c r="F51" s="237" t="s">
        <v>69</v>
      </c>
      <c r="G51" s="224">
        <v>21000000</v>
      </c>
      <c r="H51" s="221">
        <v>202104000</v>
      </c>
      <c r="I51" s="35"/>
    </row>
    <row r="52" spans="2:9" ht="16.5" customHeight="1">
      <c r="B52" s="144" t="s">
        <v>218</v>
      </c>
      <c r="C52" s="222" t="s">
        <v>264</v>
      </c>
      <c r="D52" s="223" t="s">
        <v>80</v>
      </c>
      <c r="E52" s="166" t="s">
        <v>370</v>
      </c>
      <c r="F52" s="237" t="s">
        <v>69</v>
      </c>
      <c r="G52" s="224">
        <v>30000000</v>
      </c>
      <c r="H52" s="221">
        <v>288720000</v>
      </c>
      <c r="I52" s="35"/>
    </row>
    <row r="53" spans="2:9" ht="16.5" customHeight="1">
      <c r="B53" s="144" t="s">
        <v>218</v>
      </c>
      <c r="C53" s="222" t="s">
        <v>323</v>
      </c>
      <c r="D53" s="223" t="s">
        <v>80</v>
      </c>
      <c r="E53" s="166" t="s">
        <v>370</v>
      </c>
      <c r="F53" s="237" t="s">
        <v>69</v>
      </c>
      <c r="G53" s="224">
        <v>10000000</v>
      </c>
      <c r="H53" s="221">
        <v>96240000</v>
      </c>
      <c r="I53" s="35"/>
    </row>
    <row r="54" spans="2:9" ht="16.5" customHeight="1">
      <c r="B54" s="144" t="s">
        <v>214</v>
      </c>
      <c r="C54" s="222" t="s">
        <v>414</v>
      </c>
      <c r="D54" s="144" t="s">
        <v>80</v>
      </c>
      <c r="E54" s="166" t="s">
        <v>370</v>
      </c>
      <c r="F54" s="237" t="s">
        <v>68</v>
      </c>
      <c r="G54" s="224">
        <v>50000000</v>
      </c>
      <c r="H54" s="221">
        <v>50000000</v>
      </c>
      <c r="I54" s="35"/>
    </row>
    <row r="55" spans="2:9" ht="16.5" customHeight="1">
      <c r="B55" s="144" t="s">
        <v>214</v>
      </c>
      <c r="C55" s="222" t="s">
        <v>331</v>
      </c>
      <c r="D55" s="223" t="s">
        <v>80</v>
      </c>
      <c r="E55" s="166" t="s">
        <v>370</v>
      </c>
      <c r="F55" s="237" t="s">
        <v>68</v>
      </c>
      <c r="G55" s="224">
        <v>52000000</v>
      </c>
      <c r="H55" s="221">
        <v>52000000</v>
      </c>
      <c r="I55" s="35"/>
    </row>
    <row r="56" spans="2:9" ht="16.5" customHeight="1">
      <c r="B56" s="144" t="s">
        <v>214</v>
      </c>
      <c r="C56" s="222" t="s">
        <v>415</v>
      </c>
      <c r="D56" s="223" t="s">
        <v>80</v>
      </c>
      <c r="E56" s="166" t="s">
        <v>370</v>
      </c>
      <c r="F56" s="237" t="s">
        <v>68</v>
      </c>
      <c r="G56" s="224">
        <v>450000000</v>
      </c>
      <c r="H56" s="221">
        <v>450000000</v>
      </c>
      <c r="I56" s="35"/>
    </row>
    <row r="57" spans="2:9" ht="16.5" customHeight="1">
      <c r="B57" s="144" t="s">
        <v>214</v>
      </c>
      <c r="C57" s="222" t="s">
        <v>355</v>
      </c>
      <c r="D57" s="223" t="s">
        <v>80</v>
      </c>
      <c r="E57" s="166" t="s">
        <v>370</v>
      </c>
      <c r="F57" s="237" t="s">
        <v>68</v>
      </c>
      <c r="G57" s="224">
        <v>395000000</v>
      </c>
      <c r="H57" s="221">
        <v>395000000</v>
      </c>
      <c r="I57" s="35"/>
    </row>
    <row r="58" spans="2:9" ht="16.5" customHeight="1">
      <c r="B58" s="144" t="s">
        <v>214</v>
      </c>
      <c r="C58" s="222" t="s">
        <v>389</v>
      </c>
      <c r="D58" s="223" t="s">
        <v>80</v>
      </c>
      <c r="E58" s="166" t="s">
        <v>370</v>
      </c>
      <c r="F58" s="237" t="s">
        <v>68</v>
      </c>
      <c r="G58" s="224">
        <v>646000000</v>
      </c>
      <c r="H58" s="221">
        <v>646000000</v>
      </c>
      <c r="I58" s="35"/>
    </row>
    <row r="59" spans="2:9" ht="16.5" customHeight="1">
      <c r="B59" s="144" t="s">
        <v>214</v>
      </c>
      <c r="C59" s="222" t="s">
        <v>390</v>
      </c>
      <c r="D59" s="223" t="s">
        <v>80</v>
      </c>
      <c r="E59" s="166" t="s">
        <v>370</v>
      </c>
      <c r="F59" s="237" t="s">
        <v>68</v>
      </c>
      <c r="G59" s="224">
        <v>93000000</v>
      </c>
      <c r="H59" s="221">
        <v>93000000</v>
      </c>
      <c r="I59" s="35"/>
    </row>
    <row r="60" spans="2:9" ht="16.5" customHeight="1">
      <c r="B60" s="144" t="s">
        <v>214</v>
      </c>
      <c r="C60" s="222" t="s">
        <v>391</v>
      </c>
      <c r="D60" s="223" t="s">
        <v>80</v>
      </c>
      <c r="E60" s="166" t="s">
        <v>370</v>
      </c>
      <c r="F60" s="237" t="s">
        <v>68</v>
      </c>
      <c r="G60" s="224">
        <v>90000000</v>
      </c>
      <c r="H60" s="221">
        <v>90000000</v>
      </c>
      <c r="I60" s="35"/>
    </row>
    <row r="61" spans="2:9" ht="16.5" customHeight="1">
      <c r="B61" s="144" t="s">
        <v>405</v>
      </c>
      <c r="C61" s="222" t="s">
        <v>416</v>
      </c>
      <c r="D61" s="223" t="s">
        <v>426</v>
      </c>
      <c r="E61" s="166" t="s">
        <v>112</v>
      </c>
      <c r="F61" s="237" t="s">
        <v>68</v>
      </c>
      <c r="G61" s="224">
        <v>4145000000</v>
      </c>
      <c r="H61" s="221">
        <v>4145000000</v>
      </c>
      <c r="I61" s="35"/>
    </row>
    <row r="62" spans="2:9" ht="16.5" customHeight="1">
      <c r="B62" s="144" t="s">
        <v>405</v>
      </c>
      <c r="C62" s="222" t="s">
        <v>417</v>
      </c>
      <c r="D62" s="223" t="s">
        <v>426</v>
      </c>
      <c r="E62" s="166" t="s">
        <v>112</v>
      </c>
      <c r="F62" s="237" t="s">
        <v>68</v>
      </c>
      <c r="G62" s="224">
        <v>200000000</v>
      </c>
      <c r="H62" s="221">
        <v>200000000</v>
      </c>
      <c r="I62" s="35"/>
    </row>
    <row r="63" spans="2:9" ht="16.5" customHeight="1">
      <c r="B63" s="144" t="s">
        <v>405</v>
      </c>
      <c r="C63" s="222" t="s">
        <v>418</v>
      </c>
      <c r="D63" s="223" t="s">
        <v>426</v>
      </c>
      <c r="E63" s="166" t="s">
        <v>112</v>
      </c>
      <c r="F63" s="237" t="s">
        <v>68</v>
      </c>
      <c r="G63" s="224">
        <v>400000000</v>
      </c>
      <c r="H63" s="221">
        <v>400000000</v>
      </c>
      <c r="I63" s="35"/>
    </row>
    <row r="64" spans="2:9" ht="16.5" customHeight="1">
      <c r="B64" s="144" t="s">
        <v>405</v>
      </c>
      <c r="C64" s="222" t="s">
        <v>419</v>
      </c>
      <c r="D64" s="223" t="s">
        <v>426</v>
      </c>
      <c r="E64" s="166" t="s">
        <v>112</v>
      </c>
      <c r="F64" s="237" t="s">
        <v>68</v>
      </c>
      <c r="G64" s="224">
        <v>2485000000</v>
      </c>
      <c r="H64" s="221">
        <v>2485000000</v>
      </c>
      <c r="I64" s="35"/>
    </row>
    <row r="65" spans="2:9" ht="16.5" customHeight="1">
      <c r="B65" s="144" t="s">
        <v>219</v>
      </c>
      <c r="C65" s="222" t="s">
        <v>95</v>
      </c>
      <c r="D65" s="223" t="s">
        <v>80</v>
      </c>
      <c r="E65" s="166" t="s">
        <v>370</v>
      </c>
      <c r="F65" s="237" t="s">
        <v>69</v>
      </c>
      <c r="G65" s="224">
        <v>10000000</v>
      </c>
      <c r="H65" s="221">
        <v>96240000</v>
      </c>
      <c r="I65" s="35"/>
    </row>
    <row r="66" spans="2:9" ht="16.5" customHeight="1">
      <c r="B66" s="144" t="s">
        <v>219</v>
      </c>
      <c r="C66" s="222" t="s">
        <v>392</v>
      </c>
      <c r="D66" s="223" t="s">
        <v>80</v>
      </c>
      <c r="E66" s="166" t="s">
        <v>370</v>
      </c>
      <c r="F66" s="237" t="s">
        <v>69</v>
      </c>
      <c r="G66" s="224">
        <v>9000000</v>
      </c>
      <c r="H66" s="221">
        <v>86616000</v>
      </c>
      <c r="I66" s="35"/>
    </row>
    <row r="67" spans="2:9" ht="16.5" customHeight="1">
      <c r="B67" s="144" t="s">
        <v>383</v>
      </c>
      <c r="C67" s="222" t="s">
        <v>393</v>
      </c>
      <c r="D67" s="223" t="s">
        <v>80</v>
      </c>
      <c r="E67" s="166" t="s">
        <v>370</v>
      </c>
      <c r="F67" s="237" t="s">
        <v>68</v>
      </c>
      <c r="G67" s="224">
        <v>100000000</v>
      </c>
      <c r="H67" s="221">
        <v>100000000</v>
      </c>
      <c r="I67" s="35"/>
    </row>
    <row r="68" spans="2:9" ht="16.5" customHeight="1">
      <c r="B68" s="144" t="s">
        <v>220</v>
      </c>
      <c r="C68" s="222" t="s">
        <v>332</v>
      </c>
      <c r="D68" s="223" t="s">
        <v>396</v>
      </c>
      <c r="E68" s="166" t="s">
        <v>112</v>
      </c>
      <c r="F68" s="237" t="s">
        <v>68</v>
      </c>
      <c r="G68" s="224">
        <v>100000000</v>
      </c>
      <c r="H68" s="221">
        <v>100000000</v>
      </c>
      <c r="I68" s="35"/>
    </row>
    <row r="69" spans="2:9">
      <c r="B69" s="144" t="s">
        <v>220</v>
      </c>
      <c r="C69" s="222" t="s">
        <v>93</v>
      </c>
      <c r="D69" s="223" t="s">
        <v>396</v>
      </c>
      <c r="E69" s="166" t="s">
        <v>112</v>
      </c>
      <c r="F69" s="237" t="s">
        <v>69</v>
      </c>
      <c r="G69" s="224">
        <v>4000000</v>
      </c>
      <c r="H69" s="221">
        <v>38496000</v>
      </c>
      <c r="I69" s="27"/>
    </row>
    <row r="70" spans="2:9">
      <c r="B70" s="144" t="s">
        <v>220</v>
      </c>
      <c r="C70" s="222" t="s">
        <v>420</v>
      </c>
      <c r="D70" s="223" t="s">
        <v>396</v>
      </c>
      <c r="E70" s="166" t="s">
        <v>112</v>
      </c>
      <c r="F70" s="237" t="s">
        <v>69</v>
      </c>
      <c r="G70" s="224">
        <v>2974000</v>
      </c>
      <c r="H70" s="221">
        <v>28621776</v>
      </c>
      <c r="I70" s="27"/>
    </row>
    <row r="71" spans="2:9">
      <c r="B71" s="144" t="s">
        <v>216</v>
      </c>
      <c r="C71" s="222" t="s">
        <v>70</v>
      </c>
      <c r="D71" s="223" t="s">
        <v>80</v>
      </c>
      <c r="E71" s="166" t="s">
        <v>370</v>
      </c>
      <c r="F71" s="237" t="s">
        <v>69</v>
      </c>
      <c r="G71" s="224">
        <v>5000000</v>
      </c>
      <c r="H71" s="221">
        <v>48120000</v>
      </c>
      <c r="I71" s="27"/>
    </row>
    <row r="72" spans="2:9">
      <c r="B72" s="144" t="s">
        <v>216</v>
      </c>
      <c r="C72" s="222" t="s">
        <v>356</v>
      </c>
      <c r="D72" s="223" t="s">
        <v>80</v>
      </c>
      <c r="E72" s="166" t="s">
        <v>370</v>
      </c>
      <c r="F72" s="237" t="s">
        <v>69</v>
      </c>
      <c r="G72" s="224">
        <v>5000000</v>
      </c>
      <c r="H72" s="221">
        <v>48120000</v>
      </c>
      <c r="I72" s="27"/>
    </row>
    <row r="73" spans="2:9">
      <c r="B73" s="144" t="s">
        <v>215</v>
      </c>
      <c r="C73" s="222" t="s">
        <v>333</v>
      </c>
      <c r="D73" s="184" t="s">
        <v>80</v>
      </c>
      <c r="E73" s="166" t="s">
        <v>370</v>
      </c>
      <c r="F73" s="237" t="s">
        <v>68</v>
      </c>
      <c r="G73" s="221">
        <v>75000000</v>
      </c>
      <c r="H73" s="221">
        <v>75000000</v>
      </c>
      <c r="I73" s="27"/>
    </row>
    <row r="74" spans="2:9">
      <c r="B74" s="144" t="s">
        <v>215</v>
      </c>
      <c r="C74" s="222" t="s">
        <v>333</v>
      </c>
      <c r="D74" s="184" t="s">
        <v>80</v>
      </c>
      <c r="E74" s="166" t="s">
        <v>370</v>
      </c>
      <c r="F74" s="237" t="s">
        <v>68</v>
      </c>
      <c r="G74" s="224">
        <v>85000000</v>
      </c>
      <c r="H74" s="221">
        <v>85000000</v>
      </c>
      <c r="I74" s="27"/>
    </row>
    <row r="75" spans="2:9">
      <c r="B75" s="144" t="s">
        <v>215</v>
      </c>
      <c r="C75" s="222" t="s">
        <v>421</v>
      </c>
      <c r="D75" s="223" t="s">
        <v>80</v>
      </c>
      <c r="E75" s="166" t="s">
        <v>370</v>
      </c>
      <c r="F75" s="237" t="s">
        <v>68</v>
      </c>
      <c r="G75" s="224">
        <v>160000000</v>
      </c>
      <c r="H75" s="221">
        <v>160000000</v>
      </c>
      <c r="I75" s="27"/>
    </row>
    <row r="76" spans="2:9">
      <c r="B76" s="144" t="s">
        <v>215</v>
      </c>
      <c r="C76" s="222" t="s">
        <v>422</v>
      </c>
      <c r="D76" s="223" t="s">
        <v>80</v>
      </c>
      <c r="E76" s="166" t="s">
        <v>370</v>
      </c>
      <c r="F76" s="237" t="s">
        <v>68</v>
      </c>
      <c r="G76" s="224">
        <v>105000000</v>
      </c>
      <c r="H76" s="221">
        <v>105000000</v>
      </c>
      <c r="I76" s="27"/>
    </row>
    <row r="77" spans="2:9">
      <c r="B77" s="144" t="s">
        <v>215</v>
      </c>
      <c r="C77" s="222" t="s">
        <v>423</v>
      </c>
      <c r="D77" s="223" t="s">
        <v>80</v>
      </c>
      <c r="E77" s="166" t="s">
        <v>370</v>
      </c>
      <c r="F77" s="237" t="s">
        <v>68</v>
      </c>
      <c r="G77" s="224">
        <v>500000000</v>
      </c>
      <c r="H77" s="221">
        <v>500000000</v>
      </c>
      <c r="I77" s="27"/>
    </row>
    <row r="78" spans="2:9">
      <c r="B78" s="144" t="s">
        <v>215</v>
      </c>
      <c r="C78" s="222" t="s">
        <v>308</v>
      </c>
      <c r="D78" s="223" t="s">
        <v>80</v>
      </c>
      <c r="E78" s="166" t="s">
        <v>370</v>
      </c>
      <c r="F78" s="237" t="s">
        <v>69</v>
      </c>
      <c r="G78" s="224">
        <v>5000000</v>
      </c>
      <c r="H78" s="221">
        <v>48120000</v>
      </c>
      <c r="I78" s="27"/>
    </row>
    <row r="79" spans="2:9">
      <c r="B79" s="144" t="s">
        <v>221</v>
      </c>
      <c r="C79" s="222" t="s">
        <v>394</v>
      </c>
      <c r="D79" s="223" t="s">
        <v>80</v>
      </c>
      <c r="E79" s="166" t="s">
        <v>370</v>
      </c>
      <c r="F79" s="237" t="s">
        <v>68</v>
      </c>
      <c r="G79" s="224">
        <v>277000000</v>
      </c>
      <c r="H79" s="221">
        <v>277000000</v>
      </c>
      <c r="I79" s="27"/>
    </row>
    <row r="80" spans="2:9">
      <c r="B80" s="144" t="s">
        <v>221</v>
      </c>
      <c r="C80" s="222" t="s">
        <v>395</v>
      </c>
      <c r="D80" s="223" t="s">
        <v>80</v>
      </c>
      <c r="E80" s="166" t="s">
        <v>370</v>
      </c>
      <c r="F80" s="237" t="s">
        <v>68</v>
      </c>
      <c r="G80" s="224">
        <v>65000000</v>
      </c>
      <c r="H80" s="221">
        <v>65000000</v>
      </c>
      <c r="I80" s="27"/>
    </row>
    <row r="81" spans="2:9">
      <c r="B81" s="144" t="s">
        <v>221</v>
      </c>
      <c r="C81" s="222" t="s">
        <v>424</v>
      </c>
      <c r="D81" s="223" t="s">
        <v>80</v>
      </c>
      <c r="E81" s="166" t="s">
        <v>370</v>
      </c>
      <c r="F81" s="237" t="s">
        <v>68</v>
      </c>
      <c r="G81" s="224">
        <v>25000000</v>
      </c>
      <c r="H81" s="221">
        <v>25000000</v>
      </c>
      <c r="I81" s="27"/>
    </row>
    <row r="82" spans="2:9">
      <c r="B82" s="144" t="s">
        <v>221</v>
      </c>
      <c r="C82" s="222" t="s">
        <v>94</v>
      </c>
      <c r="D82" s="223" t="s">
        <v>80</v>
      </c>
      <c r="E82" s="166" t="s">
        <v>370</v>
      </c>
      <c r="F82" s="237" t="s">
        <v>69</v>
      </c>
      <c r="G82" s="224">
        <v>15000000</v>
      </c>
      <c r="H82" s="221">
        <v>144360000</v>
      </c>
      <c r="I82" s="27"/>
    </row>
    <row r="83" spans="2:9">
      <c r="B83" s="144" t="s">
        <v>221</v>
      </c>
      <c r="C83" s="222" t="s">
        <v>101</v>
      </c>
      <c r="D83" s="223" t="s">
        <v>80</v>
      </c>
      <c r="E83" s="166" t="s">
        <v>370</v>
      </c>
      <c r="F83" s="237" t="s">
        <v>69</v>
      </c>
      <c r="G83" s="224">
        <v>10000000</v>
      </c>
      <c r="H83" s="221">
        <v>96240000</v>
      </c>
      <c r="I83" s="27"/>
    </row>
    <row r="84" spans="2:9">
      <c r="B84" s="144" t="s">
        <v>221</v>
      </c>
      <c r="C84" s="222" t="s">
        <v>265</v>
      </c>
      <c r="D84" s="223" t="s">
        <v>80</v>
      </c>
      <c r="E84" s="166" t="s">
        <v>370</v>
      </c>
      <c r="F84" s="237" t="s">
        <v>69</v>
      </c>
      <c r="G84" s="224">
        <v>16000000</v>
      </c>
      <c r="H84" s="221">
        <v>153984000</v>
      </c>
      <c r="I84" s="27"/>
    </row>
    <row r="85" spans="2:9">
      <c r="B85" s="144" t="s">
        <v>221</v>
      </c>
      <c r="C85" s="222" t="s">
        <v>357</v>
      </c>
      <c r="D85" s="223" t="s">
        <v>80</v>
      </c>
      <c r="E85" s="166" t="s">
        <v>370</v>
      </c>
      <c r="F85" s="237" t="s">
        <v>69</v>
      </c>
      <c r="G85" s="224">
        <v>15000000</v>
      </c>
      <c r="H85" s="221">
        <v>144360000</v>
      </c>
      <c r="I85" s="27"/>
    </row>
    <row r="86" spans="2:9">
      <c r="B86" s="144" t="s">
        <v>221</v>
      </c>
      <c r="C86" s="222" t="s">
        <v>358</v>
      </c>
      <c r="D86" s="223" t="s">
        <v>80</v>
      </c>
      <c r="E86" s="166" t="s">
        <v>370</v>
      </c>
      <c r="F86" s="237" t="s">
        <v>69</v>
      </c>
      <c r="G86" s="224">
        <v>3000000</v>
      </c>
      <c r="H86" s="221">
        <v>28872000</v>
      </c>
      <c r="I86" s="27"/>
    </row>
    <row r="87" spans="2:9">
      <c r="B87" s="144" t="s">
        <v>406</v>
      </c>
      <c r="C87" s="222" t="s">
        <v>74</v>
      </c>
      <c r="D87" s="223" t="s">
        <v>80</v>
      </c>
      <c r="E87" s="166" t="s">
        <v>370</v>
      </c>
      <c r="F87" s="237" t="s">
        <v>69</v>
      </c>
      <c r="G87" s="224">
        <v>6250000</v>
      </c>
      <c r="H87" s="221">
        <v>60150000</v>
      </c>
      <c r="I87" s="27"/>
    </row>
    <row r="88" spans="2:9">
      <c r="B88" s="144" t="s">
        <v>406</v>
      </c>
      <c r="C88" s="222" t="s">
        <v>425</v>
      </c>
      <c r="D88" s="223" t="s">
        <v>80</v>
      </c>
      <c r="E88" s="166" t="s">
        <v>370</v>
      </c>
      <c r="F88" s="237" t="s">
        <v>69</v>
      </c>
      <c r="G88" s="224">
        <v>7500000</v>
      </c>
      <c r="H88" s="221">
        <v>72180000</v>
      </c>
      <c r="I88" s="27"/>
    </row>
    <row r="89" spans="2:9">
      <c r="B89" s="144"/>
      <c r="C89" s="222"/>
      <c r="D89" s="184"/>
      <c r="E89" s="166"/>
      <c r="F89" s="227"/>
      <c r="G89" s="224"/>
      <c r="H89" s="221"/>
      <c r="I89" s="27"/>
    </row>
    <row r="90" spans="2:9">
      <c r="B90" s="144"/>
      <c r="C90" s="222"/>
      <c r="D90" s="223"/>
      <c r="E90" s="166"/>
      <c r="F90" s="227"/>
      <c r="G90" s="221"/>
      <c r="H90" s="221"/>
      <c r="I90" s="27"/>
    </row>
    <row r="91" spans="2:9">
      <c r="B91" s="144" t="s">
        <v>371</v>
      </c>
      <c r="C91" s="222"/>
      <c r="D91" s="148" t="s">
        <v>361</v>
      </c>
      <c r="E91" s="166"/>
      <c r="F91" s="237" t="s">
        <v>68</v>
      </c>
      <c r="G91" s="221">
        <v>1275732565.26</v>
      </c>
      <c r="H91" s="221">
        <v>1275732565.26</v>
      </c>
      <c r="I91" s="27"/>
    </row>
    <row r="92" spans="2:9">
      <c r="B92" s="144" t="s">
        <v>371</v>
      </c>
      <c r="C92" s="4"/>
      <c r="D92" s="148" t="s">
        <v>361</v>
      </c>
      <c r="E92" s="166"/>
      <c r="F92" s="237" t="s">
        <v>69</v>
      </c>
      <c r="G92" s="221">
        <v>219499.36</v>
      </c>
      <c r="H92" s="221">
        <v>2112461.8406400001</v>
      </c>
      <c r="I92" s="27"/>
    </row>
    <row r="93" spans="2:9">
      <c r="B93" s="144" t="s">
        <v>371</v>
      </c>
      <c r="C93" s="4"/>
      <c r="D93" s="148" t="s">
        <v>361</v>
      </c>
      <c r="E93" s="166"/>
      <c r="F93" s="237" t="s">
        <v>104</v>
      </c>
      <c r="G93" s="221">
        <v>4422512.03</v>
      </c>
      <c r="H93" s="221">
        <v>38975156.269187003</v>
      </c>
      <c r="I93" s="27"/>
    </row>
    <row r="94" spans="2:9">
      <c r="B94" s="144" t="s">
        <v>372</v>
      </c>
      <c r="C94" s="4"/>
      <c r="D94" s="148" t="s">
        <v>361</v>
      </c>
      <c r="E94" s="166"/>
      <c r="F94" s="237" t="s">
        <v>68</v>
      </c>
      <c r="G94" s="221">
        <v>3310876</v>
      </c>
      <c r="H94" s="221">
        <v>3310876</v>
      </c>
      <c r="I94" s="27"/>
    </row>
    <row r="95" spans="2:9">
      <c r="B95" s="144" t="s">
        <v>373</v>
      </c>
      <c r="C95" s="4"/>
      <c r="D95" s="148" t="s">
        <v>361</v>
      </c>
      <c r="E95" s="166"/>
      <c r="F95" s="237" t="s">
        <v>68</v>
      </c>
      <c r="G95" s="221">
        <v>105217154.06</v>
      </c>
      <c r="H95" s="221">
        <v>105217154.06</v>
      </c>
    </row>
    <row r="96" spans="2:9">
      <c r="B96" s="144" t="s">
        <v>427</v>
      </c>
      <c r="C96" s="4"/>
      <c r="D96" s="148" t="s">
        <v>361</v>
      </c>
      <c r="E96" s="166"/>
      <c r="F96" s="237" t="s">
        <v>69</v>
      </c>
      <c r="G96" s="221">
        <v>9999011.1300000008</v>
      </c>
      <c r="H96" s="221">
        <v>602120538</v>
      </c>
    </row>
    <row r="97" spans="2:8">
      <c r="B97" s="144" t="s">
        <v>384</v>
      </c>
      <c r="C97" s="4"/>
      <c r="D97" s="148" t="s">
        <v>361</v>
      </c>
      <c r="E97" s="184"/>
      <c r="F97" s="237" t="s">
        <v>68</v>
      </c>
      <c r="G97" s="221">
        <v>900000000</v>
      </c>
      <c r="H97" s="221">
        <v>900000000</v>
      </c>
    </row>
    <row r="98" spans="2:8">
      <c r="B98" s="144"/>
      <c r="C98" s="4"/>
      <c r="D98" s="148"/>
      <c r="E98" s="184"/>
      <c r="F98" s="184"/>
      <c r="G98" s="221"/>
    </row>
    <row r="99" spans="2:8">
      <c r="C99" s="4"/>
      <c r="D99" s="166"/>
      <c r="E99" s="166"/>
      <c r="F99" s="166"/>
      <c r="H99" s="205">
        <f>SUM(H20:H97)</f>
        <v>21811676527.429829</v>
      </c>
    </row>
    <row r="100" spans="2:8">
      <c r="C100" s="4"/>
      <c r="D100" s="166"/>
      <c r="E100" s="166"/>
      <c r="F100" s="166"/>
      <c r="H100" s="205"/>
    </row>
    <row r="101" spans="2:8">
      <c r="B101" s="4" t="s">
        <v>225</v>
      </c>
      <c r="C101" s="4"/>
      <c r="D101" s="166"/>
      <c r="E101" s="166"/>
      <c r="F101" s="166"/>
      <c r="G101" s="166" t="s">
        <v>270</v>
      </c>
      <c r="H101" s="239">
        <f>H92/G92</f>
        <v>9.6240000000000006</v>
      </c>
    </row>
    <row r="102" spans="2:8">
      <c r="B102" s="4" t="s">
        <v>359</v>
      </c>
      <c r="C102" s="4"/>
      <c r="D102" s="166"/>
      <c r="E102" s="166"/>
      <c r="F102" s="166"/>
      <c r="G102" s="166" t="s">
        <v>269</v>
      </c>
      <c r="H102" s="239">
        <f>H93/G93</f>
        <v>8.8129000000000008</v>
      </c>
    </row>
    <row r="103" spans="2:8">
      <c r="B103" s="4" t="s">
        <v>360</v>
      </c>
      <c r="C103" s="4"/>
      <c r="D103" s="166"/>
      <c r="E103" s="166"/>
      <c r="F103" s="166"/>
    </row>
  </sheetData>
  <sortState ref="B20:H62">
    <sortCondition ref="B20:B62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2015-10-30T09:01:38Z</cp:lastPrinted>
  <dcterms:created xsi:type="dcterms:W3CDTF">2011-04-15T10:59:56Z</dcterms:created>
  <dcterms:modified xsi:type="dcterms:W3CDTF">2016-01-29T14:31:11Z</dcterms:modified>
</cp:coreProperties>
</file>