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209\"/>
    </mc:Choice>
  </mc:AlternateContent>
  <xr:revisionPtr revIDLastSave="0" documentId="13_ncr:1_{1A111E5E-C1E5-4069-86BD-C2B3B064AC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Cover!$A$1:$J$64</definedName>
    <definedName name="_xlnm.Print_Area" localSheetId="2">'Investment Collateral'!$A$3:$I$123</definedName>
    <definedName name="_xlnm.Print_Area" localSheetId="1">'Pool overview'!$B$1:$F$231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3" i="12" l="1"/>
  <c r="H122" i="12"/>
  <c r="H121" i="12"/>
  <c r="H119" i="12"/>
  <c r="D23" i="13" l="1"/>
  <c r="C230" i="13" l="1"/>
  <c r="E230" i="13"/>
  <c r="D24" i="13" l="1"/>
  <c r="D227" i="13" l="1"/>
  <c r="D229" i="13"/>
  <c r="F227" i="13"/>
  <c r="F229" i="13"/>
  <c r="F222" i="13"/>
  <c r="C13" i="12"/>
  <c r="D225" i="13" l="1"/>
  <c r="F228" i="13"/>
  <c r="D228" i="13" l="1"/>
  <c r="D226" i="13"/>
  <c r="F216" i="13"/>
  <c r="F221" i="13"/>
  <c r="F217" i="13"/>
  <c r="F218" i="13"/>
  <c r="F225" i="13"/>
  <c r="F220" i="13"/>
  <c r="F226" i="13"/>
  <c r="D216" i="13"/>
  <c r="D220" i="13"/>
  <c r="D224" i="13"/>
  <c r="D221" i="13"/>
  <c r="D214" i="13"/>
  <c r="D218" i="13"/>
  <c r="D222" i="13"/>
  <c r="D217" i="13"/>
  <c r="D215" i="13"/>
  <c r="D219" i="13"/>
  <c r="D223" i="13"/>
  <c r="F224" i="13"/>
  <c r="F215" i="13"/>
  <c r="F219" i="13"/>
  <c r="F223" i="13"/>
  <c r="C5" i="12"/>
  <c r="D230" i="13" l="1"/>
  <c r="C11" i="12"/>
  <c r="C7" i="12"/>
  <c r="C10" i="12" l="1"/>
  <c r="C9" i="12"/>
  <c r="C8" i="12"/>
  <c r="C15" i="12"/>
  <c r="C16" i="12"/>
  <c r="C17" i="12"/>
  <c r="C14" i="12"/>
  <c r="F214" i="13" l="1"/>
  <c r="F230" i="13" s="1"/>
  <c r="B3" i="12" l="1"/>
  <c r="F213" i="13" l="1"/>
  <c r="D213" i="13"/>
</calcChain>
</file>

<file path=xl/sharedStrings.xml><?xml version="1.0" encoding="utf-8"?>
<sst xmlns="http://schemas.openxmlformats.org/spreadsheetml/2006/main" count="983" uniqueCount="465">
  <si>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</si>
  <si>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</si>
  <si>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</si>
  <si>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</si>
  <si>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</si>
  <si>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</si>
  <si>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</si>
  <si>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</si>
  <si>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</si>
  <si>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</si>
  <si>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</si>
  <si>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</si>
  <si>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</si>
  <si>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</si>
  <si>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</si>
  <si>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</si>
  <si>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</si>
  <si>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</si>
  <si>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</si>
  <si>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</si>
  <si>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</si>
  <si>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</si>
  <si>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</si>
  <si>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</si>
  <si>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</si>
  <si>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</si>
  <si>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</si>
  <si>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</si>
  <si>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</si>
  <si>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</si>
  <si>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</si>
  <si>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</si>
  <si>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</si>
  <si>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</si>
  <si>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</si>
  <si>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</si>
  <si>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</si>
  <si>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</si>
  <si>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</si>
  <si>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</si>
  <si>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</si>
  <si>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</si>
  <si>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</si>
  <si>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</si>
  <si>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</si>
  <si>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</si>
  <si>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</si>
  <si>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</si>
  <si>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</si>
  <si>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</si>
  <si>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</si>
  <si>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</si>
  <si>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</si>
  <si>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</si>
  <si>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</si>
  <si>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</si>
  <si>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</si>
  <si>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</si>
  <si>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</si>
  <si>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</si>
  <si>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NO0010625460</t>
  </si>
  <si>
    <t>SEK</t>
  </si>
  <si>
    <t>Exposure type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</si>
  <si>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</si>
  <si>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</si>
  <si>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</si>
  <si>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</si>
  <si>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</si>
  <si>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</si>
  <si>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</si>
  <si>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</si>
  <si>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06 / 2018</t>
  </si>
  <si>
    <t>10 / 2017</t>
  </si>
  <si>
    <t>04 / 2016</t>
  </si>
  <si>
    <t>06 / 2017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</si>
  <si>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</si>
  <si>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</si>
  <si>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</si>
  <si>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</si>
  <si>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</si>
  <si>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</si>
  <si>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</si>
  <si>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</si>
  <si>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</si>
  <si>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</si>
  <si>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</si>
  <si>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</si>
  <si>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</si>
  <si>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</si>
  <si>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</si>
  <si>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</si>
  <si>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</si>
  <si>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</si>
  <si>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</si>
  <si>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</si>
  <si>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</si>
  <si>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</si>
  <si>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</si>
  <si>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</si>
  <si>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</si>
  <si>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</si>
  <si>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</si>
  <si>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</si>
  <si>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</si>
  <si>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</si>
  <si>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</si>
  <si>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</si>
  <si>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</si>
  <si>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</si>
  <si>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</si>
  <si>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</si>
  <si>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</si>
  <si>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</si>
  <si>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</si>
  <si>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</si>
  <si>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</si>
  <si>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</si>
  <si>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</si>
  <si>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</si>
  <si>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</si>
  <si>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</si>
  <si>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</si>
  <si>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</si>
  <si>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</si>
  <si>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</si>
  <si>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</si>
  <si>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</si>
  <si>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</si>
  <si>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</si>
  <si>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</si>
  <si>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</si>
  <si>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</si>
  <si>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</si>
  <si>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</si>
  <si>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</si>
  <si>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</si>
  <si>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</si>
  <si>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</si>
  <si>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</si>
  <si>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</si>
  <si>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</si>
  <si>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</si>
  <si>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</si>
  <si>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</si>
  <si>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</si>
  <si>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</si>
  <si>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</si>
  <si>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</si>
  <si>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</si>
  <si>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</si>
  <si>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</si>
  <si>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</si>
  <si>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</si>
  <si>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10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</si>
  <si>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</si>
  <si>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</si>
  <si>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</si>
  <si>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</si>
  <si>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</si>
  <si>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</si>
  <si>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</si>
  <si>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</si>
  <si>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</si>
  <si>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</si>
  <si>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</si>
  <si>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</si>
  <si>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as well as nominal amounts rather than book (market) values</t>
  </si>
  <si>
    <t>Series 3 / 2016</t>
  </si>
  <si>
    <t>03 / 2016</t>
  </si>
  <si>
    <t>XS1377237869</t>
  </si>
  <si>
    <t>Series 6 / 2016</t>
  </si>
  <si>
    <t>XS1394910688</t>
  </si>
  <si>
    <t>NO0010760176</t>
  </si>
  <si>
    <t>Series 4/2016</t>
  </si>
  <si>
    <t>Series 2 / 2016</t>
  </si>
  <si>
    <t>XS1373138988</t>
  </si>
  <si>
    <t>3m Euribor + 60bps</t>
  </si>
  <si>
    <t>XS1396253236</t>
  </si>
  <si>
    <t>XS0881369770</t>
  </si>
  <si>
    <t>XS1397054245</t>
  </si>
  <si>
    <t>XS1314150878</t>
  </si>
  <si>
    <t>XS1368543135</t>
  </si>
  <si>
    <t>Series 7 / 2016</t>
  </si>
  <si>
    <t>08 / 2016</t>
  </si>
  <si>
    <t>XS1482554075</t>
  </si>
  <si>
    <t>01 / 2017</t>
  </si>
  <si>
    <t>Series 1 / 2017</t>
  </si>
  <si>
    <t>XS1551914143</t>
  </si>
  <si>
    <t>3m Euribor +100 bps</t>
  </si>
  <si>
    <t>12 / 2016</t>
  </si>
  <si>
    <t>2.10% Fixed Rate</t>
  </si>
  <si>
    <t>NO0010778764</t>
  </si>
  <si>
    <t>Series 8/2016</t>
  </si>
  <si>
    <t xml:space="preserve">   Government debt</t>
  </si>
  <si>
    <t>Series 3 / 2017</t>
  </si>
  <si>
    <t>XS1637099026</t>
  </si>
  <si>
    <t>Series 4/2017</t>
  </si>
  <si>
    <t>Aaa</t>
  </si>
  <si>
    <t>3m NIBOR + 39bps</t>
  </si>
  <si>
    <t>NO0010809353</t>
  </si>
  <si>
    <t>Property construction year</t>
  </si>
  <si>
    <t>GBP</t>
  </si>
  <si>
    <t>11 / 2017</t>
  </si>
  <si>
    <t>From the 3rd quarter 2017 the covered bonds are rated by Moodys only</t>
  </si>
  <si>
    <t>3m £ LIBOR + 27 bps</t>
  </si>
  <si>
    <t>XS1760129608</t>
  </si>
  <si>
    <t>01 / 2018</t>
  </si>
  <si>
    <t>Series 5/2017</t>
  </si>
  <si>
    <t>SSA</t>
  </si>
  <si>
    <t>XS1719108463</t>
  </si>
  <si>
    <t>TRØNDELAG</t>
  </si>
  <si>
    <t>XS1756428469</t>
  </si>
  <si>
    <t>XS1778322351</t>
  </si>
  <si>
    <t>XS1784067529</t>
  </si>
  <si>
    <t>XS1799048704</t>
  </si>
  <si>
    <t>Deposit</t>
  </si>
  <si>
    <t>04 / 2018</t>
  </si>
  <si>
    <t>XS1808327693</t>
  </si>
  <si>
    <t>Series 2/2018</t>
  </si>
  <si>
    <t>Series 3/2018</t>
  </si>
  <si>
    <t>XS1839386908</t>
  </si>
  <si>
    <t>Percentage substitute assets of cover pool</t>
  </si>
  <si>
    <t>Number of loans</t>
  </si>
  <si>
    <t>Green loans backing green covered bonds</t>
  </si>
  <si>
    <t>Series 4/2018</t>
  </si>
  <si>
    <t>10 / 2018</t>
  </si>
  <si>
    <t>12 / 2018</t>
  </si>
  <si>
    <t>XS1922110009</t>
  </si>
  <si>
    <t>DANSKE BANK A/S</t>
  </si>
  <si>
    <t>XS1555330999</t>
  </si>
  <si>
    <t>Series 1/2019</t>
  </si>
  <si>
    <t>01 / 2019</t>
  </si>
  <si>
    <t>XS1943561883</t>
  </si>
  <si>
    <t>XS1948598997</t>
  </si>
  <si>
    <t>Series 2/2019</t>
  </si>
  <si>
    <t>05 / 2019</t>
  </si>
  <si>
    <t>XS1995620967</t>
  </si>
  <si>
    <t>XS1565074744</t>
  </si>
  <si>
    <t>XS1951084638</t>
  </si>
  <si>
    <t>XS2002504194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</si>
  <si>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</si>
  <si>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</si>
  <si>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</si>
  <si>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</si>
  <si>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</si>
  <si>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</si>
  <si>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</si>
  <si>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</si>
  <si>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</si>
  <si>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NO0010866791</t>
  </si>
  <si>
    <t>Series 5/2019</t>
  </si>
  <si>
    <t>XS2076139166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</si>
  <si>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</si>
  <si>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</si>
  <si>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</si>
  <si>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</si>
  <si>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</si>
  <si>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</si>
  <si>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</si>
  <si>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</si>
  <si>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</si>
  <si>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</si>
  <si>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</si>
  <si>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</si>
  <si>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</si>
  <si>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</si>
  <si>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</si>
  <si>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</si>
  <si>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</si>
  <si>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</si>
  <si>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</si>
  <si>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</si>
  <si>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</si>
  <si>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</si>
  <si>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</si>
  <si>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</si>
  <si>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</si>
  <si>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XS2127145261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</si>
  <si>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</si>
  <si>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</si>
  <si>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</si>
  <si>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</si>
  <si>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</si>
  <si>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</si>
  <si>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</si>
  <si>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</si>
  <si>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</si>
  <si>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</si>
  <si>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</si>
  <si>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</si>
  <si>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</si>
  <si>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</si>
  <si>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</si>
  <si>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NO0010885353</t>
  </si>
  <si>
    <t>NO0010886054</t>
  </si>
  <si>
    <t>SpareBank 1 SMN</t>
  </si>
  <si>
    <t>Skandinaviska Enskilda Bank Oslo</t>
  </si>
  <si>
    <t>05 / 2020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</si>
  <si>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</si>
  <si>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</si>
  <si>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</si>
  <si>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</si>
  <si>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09 / 2020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</si>
  <si>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</si>
  <si>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</si>
  <si>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</si>
  <si>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</si>
  <si>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</si>
  <si>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NO0010819543</t>
  </si>
  <si>
    <t>NO0010882632</t>
  </si>
  <si>
    <t>XS2199484929</t>
  </si>
  <si>
    <t>-- / Aaa / --</t>
  </si>
  <si>
    <t>-- / Aaa / AAA</t>
  </si>
  <si>
    <t>USD</t>
  </si>
  <si>
    <t xml:space="preserve">   Total GBP</t>
  </si>
  <si>
    <t>Expected Maturity</t>
  </si>
  <si>
    <t>KLP KOMMUNEKREDITT AS</t>
  </si>
  <si>
    <t>AA- / Aa2 / A+</t>
  </si>
  <si>
    <t>NO0010907181</t>
  </si>
  <si>
    <t>XS2238292010</t>
  </si>
  <si>
    <t>XS2234711294</t>
  </si>
  <si>
    <t>NO0010895493</t>
  </si>
  <si>
    <t>NO0010881949</t>
  </si>
  <si>
    <t>NO0010835390</t>
  </si>
  <si>
    <t>NOK/GBP</t>
  </si>
  <si>
    <t>NOK/SEK</t>
  </si>
  <si>
    <t>Series 1/2021</t>
  </si>
  <si>
    <t>Series 2/2021</t>
  </si>
  <si>
    <t>01/ 2021</t>
  </si>
  <si>
    <t>3m NIBOR + 75 bps</t>
  </si>
  <si>
    <t>NO0010917487</t>
  </si>
  <si>
    <t>02/ 2021</t>
  </si>
  <si>
    <t>1.73 % fixed rate</t>
  </si>
  <si>
    <t>2.45% fixed rate</t>
  </si>
  <si>
    <t>2.10% fixed rate</t>
  </si>
  <si>
    <t>2.38% fixed rate</t>
  </si>
  <si>
    <t>4.75%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</si>
  <si>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</si>
  <si>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</si>
  <si>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</si>
  <si>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</si>
  <si>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</si>
  <si>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</si>
  <si>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</si>
  <si>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</si>
  <si>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NO0010935380</t>
  </si>
  <si>
    <t>JYSKE REALKREDIT A/S</t>
  </si>
  <si>
    <t>NORDIC INVESTMENT BANK</t>
  </si>
  <si>
    <t>SPAREBANKEN ØST BOLIGKREDITT AS</t>
  </si>
  <si>
    <t>NO0010881162</t>
  </si>
  <si>
    <t>XS1669866300</t>
  </si>
  <si>
    <t>XS1578113125</t>
  </si>
  <si>
    <t>XS2288948776</t>
  </si>
  <si>
    <t>XS2324321368</t>
  </si>
  <si>
    <t>XS1813051858</t>
  </si>
  <si>
    <t>NO0010873805</t>
  </si>
  <si>
    <t>XS2291901994</t>
  </si>
  <si>
    <t>NO0010847114</t>
  </si>
  <si>
    <t>XS1962535644</t>
  </si>
  <si>
    <t>XS2319929522</t>
  </si>
  <si>
    <t>Current</t>
  </si>
  <si>
    <t>Overcollateralisation (derivatives part of cover pool, LCR assets not subtracted)</t>
  </si>
  <si>
    <t>BUSTADKREDITT SOGN OG FJORDANE AS</t>
  </si>
  <si>
    <t>NO0011017725</t>
  </si>
  <si>
    <t>NO0010866064</t>
  </si>
  <si>
    <t>XS2338004497</t>
  </si>
  <si>
    <t>LANDWIRTSCHAFTLICHE RENTENBANK</t>
  </si>
  <si>
    <t>NO0010887078</t>
  </si>
  <si>
    <t>NO0010832637</t>
  </si>
  <si>
    <t>NO0011013096</t>
  </si>
  <si>
    <t>Series 3/2021</t>
  </si>
  <si>
    <t>05 / 2021</t>
  </si>
  <si>
    <t>XS2342589582</t>
  </si>
  <si>
    <t>05.11.2029</t>
  </si>
  <si>
    <t>LAND NORDRHEIN-WESTFALEN (NORTH RHINE-WESTPHALIA)</t>
  </si>
  <si>
    <t>XS2389402905</t>
  </si>
  <si>
    <t>Series 4/2021</t>
  </si>
  <si>
    <t>11 / 2021</t>
  </si>
  <si>
    <t>XS2404591161</t>
  </si>
  <si>
    <t>DEN NORSKE STAT</t>
  </si>
  <si>
    <t>XS0856976682</t>
  </si>
  <si>
    <t>NO0010981301</t>
  </si>
  <si>
    <t>NO0011151771</t>
  </si>
  <si>
    <t>NO0010843626</t>
  </si>
  <si>
    <t>NO0010893282</t>
  </si>
  <si>
    <t>XS2400452228</t>
  </si>
  <si>
    <t>NO0010936107</t>
  </si>
  <si>
    <t>STOREBRAND BOLIGKREDITT AS</t>
  </si>
  <si>
    <t>NO0010873177</t>
  </si>
  <si>
    <t>Sovereign</t>
  </si>
  <si>
    <t>Series 1/2022</t>
  </si>
  <si>
    <t>01 / 2022</t>
  </si>
  <si>
    <t>XS2434677998</t>
  </si>
  <si>
    <t>XS2418404765</t>
  </si>
  <si>
    <t>XS2440105125</t>
  </si>
  <si>
    <t>XS2353405421</t>
  </si>
  <si>
    <t>XS2433243271</t>
  </si>
  <si>
    <t>NO0010985674</t>
  </si>
  <si>
    <t>NO0010819717</t>
  </si>
  <si>
    <t>XS1308350237</t>
  </si>
  <si>
    <t>NO0010826233</t>
  </si>
  <si>
    <t>NO0010873334</t>
  </si>
  <si>
    <t>NO0010802960</t>
  </si>
  <si>
    <t>SKANDINAVISKA ENSKILDA BANKEN STO</t>
  </si>
  <si>
    <t>NO0010864960</t>
  </si>
  <si>
    <t>XS1633824823</t>
  </si>
  <si>
    <t>AAA / Aa1 / AA</t>
  </si>
  <si>
    <t>NO0012470014</t>
  </si>
  <si>
    <t>3m NIBOR + 38 bps</t>
  </si>
  <si>
    <t>03/ 2022</t>
  </si>
  <si>
    <t>Series 3/2022</t>
  </si>
  <si>
    <t>NO0012442252</t>
  </si>
  <si>
    <t>2.50 % fixed rate</t>
  </si>
  <si>
    <t>Series 2/2022</t>
  </si>
  <si>
    <t>02/ 2022</t>
  </si>
  <si>
    <t>A and B EPC labels prior to 2009</t>
  </si>
  <si>
    <t>C EPC labels pior to 2009</t>
  </si>
  <si>
    <r>
      <t xml:space="preserve">From </t>
    </r>
    <r>
      <rPr>
        <b/>
        <i/>
        <u/>
        <sz val="8"/>
        <color theme="1"/>
        <rFont val="Arial"/>
        <family val="2"/>
      </rPr>
      <t xml:space="preserve">30 june 2021 </t>
    </r>
    <r>
      <rPr>
        <i/>
        <sz val="8"/>
        <color theme="1"/>
        <rFont val="Arial"/>
        <family val="2"/>
      </rPr>
      <t>no mortgages from construction years 2009-2011 are added to the green pool, nor are any additional EPC C labels.  Such mortgages are grandfathered but totals will not grow</t>
    </r>
  </si>
  <si>
    <t>Series 5/2022</t>
  </si>
  <si>
    <t>05 / 2022</t>
  </si>
  <si>
    <t>1.75% fixed rate</t>
  </si>
  <si>
    <t>XS2478523108</t>
  </si>
  <si>
    <t>CHF</t>
  </si>
  <si>
    <t>Series 4/2022</t>
  </si>
  <si>
    <t>04 / 2022</t>
  </si>
  <si>
    <t>CH1174335765</t>
  </si>
  <si>
    <t>0.5075% fixed rate</t>
  </si>
  <si>
    <t>AB SVERIGES SÄKERSTÄLLDA OBLIGATIONER (PUBL) SCBC</t>
  </si>
  <si>
    <t>Landeskreditbank Baden-Württemberg - Förderbank (L-Bank)</t>
  </si>
  <si>
    <t>XS1808480377</t>
  </si>
  <si>
    <t>NO0010843311</t>
  </si>
  <si>
    <t>NO0010646813</t>
  </si>
  <si>
    <t>NO0010863178</t>
  </si>
  <si>
    <t>NO0010921067</t>
  </si>
  <si>
    <t>XS0158138494</t>
  </si>
  <si>
    <t>DE000A2GSNV2</t>
  </si>
  <si>
    <t>NO0010884950</t>
  </si>
  <si>
    <t>NO0012513532</t>
  </si>
  <si>
    <t>XS1739246665</t>
  </si>
  <si>
    <t>XS1805263743</t>
  </si>
  <si>
    <t>NO0010790603</t>
  </si>
  <si>
    <t>XS1854532865</t>
  </si>
  <si>
    <t>NO0012526211</t>
  </si>
  <si>
    <t>AAA / -- / AA+</t>
  </si>
  <si>
    <t>- / A1 / -</t>
  </si>
  <si>
    <t>3rd Quarter 2022</t>
  </si>
  <si>
    <t>Date of Report: 30/09/2022</t>
  </si>
  <si>
    <t>Covered Bond Programme - Cover Pool Report 30. Sept 2022</t>
  </si>
  <si>
    <t>Series 6/2022</t>
  </si>
  <si>
    <t>08 / 2022</t>
  </si>
  <si>
    <t>XS2525255647</t>
  </si>
  <si>
    <t>Series 7/2022</t>
  </si>
  <si>
    <t>09/ 2022</t>
  </si>
  <si>
    <t>3m NIBOR + 58 bps</t>
  </si>
  <si>
    <t>NO0012707498</t>
  </si>
  <si>
    <t>XS2536806289</t>
  </si>
  <si>
    <t>XS1435774903</t>
  </si>
  <si>
    <t>XS2063496546</t>
  </si>
  <si>
    <t>XS1408380803</t>
  </si>
  <si>
    <t>XS1775786145</t>
  </si>
  <si>
    <t xml:space="preserve">NORDEA MORTGAGE BANK PLC </t>
  </si>
  <si>
    <t>NORDEA MORTGAGE BANK PLC</t>
  </si>
  <si>
    <t xml:space="preserve">OP MORTGAGE BANK </t>
  </si>
  <si>
    <t>Danske Bank</t>
  </si>
  <si>
    <t>Reverse 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</si>
</sst>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  <font>
      <b/>
      <i/>
      <u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7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20" fillId="0" borderId="0" xfId="47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/>
    <xf numFmtId="0" fontId="20" fillId="0" borderId="0" xfId="0" applyFont="1" applyAlignment="1"/>
    <xf numFmtId="14" fontId="22" fillId="0" borderId="0" xfId="0" quotePrefix="1" applyNumberFormat="1" applyFont="1" applyAlignment="1">
      <alignment horizontal="center"/>
    </xf>
    <xf numFmtId="14" fontId="22" fillId="0" borderId="0" xfId="0" quotePrefix="1" applyNumberFormat="1" applyFont="1" applyFill="1" applyBorder="1" applyAlignment="1">
      <alignment horizontal="center"/>
    </xf>
    <xf numFmtId="172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Fill="1" applyBorder="1" applyAlignment="1">
      <alignment horizontal="right"/>
    </xf>
    <xf numFmtId="172" fontId="20" fillId="0" borderId="0" xfId="42" applyNumberFormat="1" applyFont="1" applyFill="1" applyBorder="1" applyAlignment="1">
      <alignment horizontal="right"/>
    </xf>
    <xf numFmtId="10" fontId="21" fillId="0" borderId="0" xfId="43" applyNumberFormat="1" applyFont="1" applyAlignment="1">
      <alignment horizontal="left"/>
    </xf>
    <xf numFmtId="3" fontId="22" fillId="0" borderId="0" xfId="0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31" fillId="0" borderId="0" xfId="0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2:O66"/>
  <sheetViews>
    <sheetView tabSelected="1" zoomScaleNormal="100" workbookViewId="0">
      <selection activeCell="B2" sqref="B2"/>
    </sheetView>
  </sheetViews>
  <sheetFormatPr defaultColWidth="9.140625" defaultRowHeight="12"/>
  <cols>
    <col min="1" max="1" width="1.28515625" style="32" customWidth="1"/>
    <col min="2" max="2" width="18.28515625" style="32" customWidth="1"/>
    <col min="3" max="3" width="12.85546875" style="25" bestFit="1" customWidth="1"/>
    <col min="4" max="4" width="21.5703125" style="32" customWidth="1"/>
    <col min="5" max="5" width="20" style="32" bestFit="1" customWidth="1"/>
    <col min="6" max="6" width="15.7109375" style="32" customWidth="1"/>
    <col min="7" max="7" width="20.5703125" style="32" customWidth="1"/>
    <col min="8" max="8" width="23.42578125" style="33" customWidth="1"/>
    <col min="9" max="10" width="14.7109375" style="32" customWidth="1"/>
    <col min="11" max="11" width="23.7109375" style="113" bestFit="1" customWidth="1"/>
    <col min="12" max="13" width="9.140625" style="32"/>
    <col min="14" max="14" width="15.7109375" style="32" bestFit="1" customWidth="1"/>
    <col min="15" max="15" width="12.5703125" style="32" bestFit="1" customWidth="1"/>
    <col min="16" max="16384" width="9.140625" style="32"/>
  </cols>
  <sheetData>
    <row r="2" spans="2:10">
      <c r="B2" s="242"/>
    </row>
    <row r="3" spans="2:10">
      <c r="B3" s="5"/>
      <c r="C3" s="31"/>
      <c r="D3" s="5"/>
      <c r="E3" s="6"/>
      <c r="F3" s="6"/>
      <c r="G3" s="6"/>
      <c r="H3" s="7"/>
    </row>
    <row r="4" spans="2:10">
      <c r="B4" s="5"/>
      <c r="C4" s="31"/>
      <c r="D4" s="5"/>
      <c r="E4" s="6" t="s">
        <v>0</v>
      </c>
      <c r="F4" s="6"/>
      <c r="G4" s="6" t="s">
        <v>0</v>
      </c>
      <c r="H4" s="7"/>
    </row>
    <row r="5" spans="2:10">
      <c r="B5" s="5"/>
      <c r="C5" s="31"/>
      <c r="D5" s="5"/>
      <c r="E5" s="6"/>
      <c r="F5" s="6"/>
      <c r="G5" s="6"/>
      <c r="H5" s="7"/>
    </row>
    <row r="6" spans="2:10" ht="20.25" customHeight="1">
      <c r="B6" s="243"/>
      <c r="C6" s="243"/>
      <c r="D6" s="243"/>
      <c r="E6" s="243"/>
      <c r="F6" s="243"/>
      <c r="G6" s="243"/>
      <c r="H6" s="243"/>
      <c r="I6" s="243"/>
    </row>
    <row r="7" spans="2:10">
      <c r="B7" s="243" t="s">
        <v>447</v>
      </c>
      <c r="C7" s="243"/>
      <c r="D7" s="243"/>
      <c r="E7" s="243"/>
      <c r="F7" s="243"/>
      <c r="G7" s="243"/>
      <c r="H7" s="243"/>
      <c r="I7" s="243"/>
    </row>
    <row r="8" spans="2:10" ht="12.75" thickBot="1">
      <c r="B8" s="244" t="s">
        <v>104</v>
      </c>
      <c r="C8" s="244"/>
      <c r="D8" s="244"/>
      <c r="E8" s="244"/>
      <c r="F8" s="244"/>
      <c r="G8" s="244"/>
      <c r="H8" s="244"/>
      <c r="I8" s="244"/>
    </row>
    <row r="9" spans="2:10" ht="12.75" customHeight="1">
      <c r="B9" s="8"/>
      <c r="C9" s="43"/>
      <c r="D9" s="8"/>
      <c r="E9" s="8"/>
      <c r="F9" s="8"/>
      <c r="G9" s="8"/>
      <c r="H9" s="8"/>
      <c r="I9" s="8"/>
      <c r="J9" s="8"/>
    </row>
    <row r="10" spans="2:10">
      <c r="B10" s="9" t="s">
        <v>46</v>
      </c>
      <c r="C10" s="10" t="s">
        <v>164</v>
      </c>
      <c r="D10" s="10" t="s">
        <v>152</v>
      </c>
      <c r="E10" s="11" t="s">
        <v>315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151</v>
      </c>
    </row>
    <row r="11" spans="2:10">
      <c r="B11" s="114" t="s">
        <v>57</v>
      </c>
    </row>
    <row r="12" spans="2:10">
      <c r="B12" s="32" t="s">
        <v>448</v>
      </c>
      <c r="C12" s="62">
        <v>1250</v>
      </c>
      <c r="D12" s="36" t="s">
        <v>449</v>
      </c>
      <c r="E12" s="111">
        <v>46532</v>
      </c>
      <c r="F12" s="20" t="s">
        <v>197</v>
      </c>
      <c r="G12" s="95" t="s">
        <v>420</v>
      </c>
      <c r="H12" s="20" t="s">
        <v>2</v>
      </c>
      <c r="I12" s="21" t="s">
        <v>450</v>
      </c>
      <c r="J12" s="102">
        <v>9.8800000000000008</v>
      </c>
    </row>
    <row r="13" spans="2:10">
      <c r="B13" s="32" t="s">
        <v>418</v>
      </c>
      <c r="C13" s="62">
        <v>1000</v>
      </c>
      <c r="D13" s="36" t="s">
        <v>419</v>
      </c>
      <c r="E13" s="111">
        <v>48345</v>
      </c>
      <c r="F13" s="20" t="s">
        <v>197</v>
      </c>
      <c r="G13" s="95" t="s">
        <v>420</v>
      </c>
      <c r="H13" s="20" t="s">
        <v>2</v>
      </c>
      <c r="I13" s="21" t="s">
        <v>421</v>
      </c>
      <c r="J13" s="102">
        <v>9.94</v>
      </c>
    </row>
    <row r="14" spans="2:10">
      <c r="B14" s="32" t="s">
        <v>390</v>
      </c>
      <c r="C14" s="62">
        <v>1250</v>
      </c>
      <c r="D14" s="36" t="s">
        <v>391</v>
      </c>
      <c r="E14" s="111">
        <v>46772</v>
      </c>
      <c r="F14" s="20" t="s">
        <v>197</v>
      </c>
      <c r="G14" s="95" t="s">
        <v>343</v>
      </c>
      <c r="H14" s="20" t="s">
        <v>2</v>
      </c>
      <c r="I14" s="21" t="s">
        <v>392</v>
      </c>
      <c r="J14" s="102">
        <v>10</v>
      </c>
    </row>
    <row r="15" spans="2:10">
      <c r="B15" s="32" t="s">
        <v>376</v>
      </c>
      <c r="C15" s="62">
        <v>1000</v>
      </c>
      <c r="D15" s="36" t="s">
        <v>377</v>
      </c>
      <c r="E15" s="111">
        <v>47060</v>
      </c>
      <c r="F15" s="20" t="s">
        <v>197</v>
      </c>
      <c r="G15" s="95" t="s">
        <v>339</v>
      </c>
      <c r="H15" s="20" t="s">
        <v>2</v>
      </c>
      <c r="I15" s="21" t="s">
        <v>378</v>
      </c>
      <c r="J15" s="102">
        <v>9.75</v>
      </c>
    </row>
    <row r="16" spans="2:10">
      <c r="B16" s="32" t="s">
        <v>370</v>
      </c>
      <c r="C16" s="62">
        <v>1000</v>
      </c>
      <c r="D16" s="36" t="s">
        <v>371</v>
      </c>
      <c r="E16" s="111">
        <v>47980</v>
      </c>
      <c r="F16" s="20" t="s">
        <v>197</v>
      </c>
      <c r="G16" s="95" t="s">
        <v>343</v>
      </c>
      <c r="H16" s="20" t="s">
        <v>2</v>
      </c>
      <c r="I16" s="21" t="s">
        <v>372</v>
      </c>
      <c r="J16" s="102">
        <v>10</v>
      </c>
    </row>
    <row r="17" spans="2:15">
      <c r="B17" s="32" t="s">
        <v>304</v>
      </c>
      <c r="C17" s="62">
        <v>1000</v>
      </c>
      <c r="D17" s="36" t="s">
        <v>302</v>
      </c>
      <c r="E17" s="111">
        <v>46652</v>
      </c>
      <c r="F17" s="20" t="s">
        <v>197</v>
      </c>
      <c r="G17" s="95" t="s">
        <v>344</v>
      </c>
      <c r="H17" s="20" t="s">
        <v>2</v>
      </c>
      <c r="I17" s="21" t="s">
        <v>303</v>
      </c>
      <c r="J17" s="102">
        <v>10.9</v>
      </c>
    </row>
    <row r="18" spans="2:15">
      <c r="B18" s="119" t="s">
        <v>250</v>
      </c>
      <c r="C18" s="62">
        <v>1000</v>
      </c>
      <c r="D18" s="36" t="s">
        <v>106</v>
      </c>
      <c r="E18" s="28" t="s">
        <v>373</v>
      </c>
      <c r="F18" s="20" t="s">
        <v>197</v>
      </c>
      <c r="G18" s="95" t="s">
        <v>343</v>
      </c>
      <c r="H18" s="20" t="s">
        <v>2</v>
      </c>
      <c r="I18" s="21" t="s">
        <v>251</v>
      </c>
      <c r="J18" s="102">
        <v>10.199999999999999</v>
      </c>
      <c r="N18" s="123"/>
    </row>
    <row r="19" spans="2:15">
      <c r="B19" s="119" t="s">
        <v>234</v>
      </c>
      <c r="C19" s="62">
        <v>1000</v>
      </c>
      <c r="D19" s="36" t="s">
        <v>235</v>
      </c>
      <c r="E19" s="111">
        <v>46156</v>
      </c>
      <c r="F19" s="20" t="s">
        <v>197</v>
      </c>
      <c r="G19" s="95" t="s">
        <v>343</v>
      </c>
      <c r="H19" s="20" t="s">
        <v>2</v>
      </c>
      <c r="I19" s="21" t="s">
        <v>236</v>
      </c>
      <c r="J19" s="102">
        <v>9.75</v>
      </c>
      <c r="N19" s="123"/>
    </row>
    <row r="20" spans="2:15">
      <c r="B20" s="119" t="s">
        <v>230</v>
      </c>
      <c r="C20" s="62">
        <v>1250</v>
      </c>
      <c r="D20" s="36" t="s">
        <v>231</v>
      </c>
      <c r="E20" s="111">
        <v>47148</v>
      </c>
      <c r="F20" s="20" t="s">
        <v>197</v>
      </c>
      <c r="G20" s="20" t="s">
        <v>342</v>
      </c>
      <c r="H20" s="20" t="s">
        <v>2</v>
      </c>
      <c r="I20" s="21" t="s">
        <v>232</v>
      </c>
      <c r="J20" s="102">
        <v>9.7799999999999994</v>
      </c>
      <c r="N20" s="123"/>
    </row>
    <row r="21" spans="2:15">
      <c r="B21" s="119" t="s">
        <v>224</v>
      </c>
      <c r="C21" s="62">
        <v>25</v>
      </c>
      <c r="D21" s="28" t="s">
        <v>226</v>
      </c>
      <c r="E21" s="111">
        <v>50753</v>
      </c>
      <c r="F21" s="20" t="s">
        <v>197</v>
      </c>
      <c r="G21" s="20" t="s">
        <v>341</v>
      </c>
      <c r="H21" s="20" t="s">
        <v>2</v>
      </c>
      <c r="I21" s="21" t="s">
        <v>227</v>
      </c>
      <c r="J21" s="102">
        <v>10</v>
      </c>
      <c r="N21" s="123"/>
    </row>
    <row r="22" spans="2:15">
      <c r="B22" s="119" t="s">
        <v>219</v>
      </c>
      <c r="C22" s="62">
        <v>1000</v>
      </c>
      <c r="D22" s="28" t="s">
        <v>71</v>
      </c>
      <c r="E22" s="111">
        <v>45096</v>
      </c>
      <c r="F22" s="20" t="s">
        <v>197</v>
      </c>
      <c r="G22" s="20" t="s">
        <v>337</v>
      </c>
      <c r="H22" s="20" t="s">
        <v>2</v>
      </c>
      <c r="I22" s="21" t="s">
        <v>220</v>
      </c>
      <c r="J22" s="102">
        <v>9.5</v>
      </c>
      <c r="N22" s="123"/>
    </row>
    <row r="23" spans="2:15">
      <c r="B23" s="119" t="s">
        <v>300</v>
      </c>
      <c r="C23" s="62">
        <v>1000</v>
      </c>
      <c r="D23" s="28" t="s">
        <v>206</v>
      </c>
      <c r="E23" s="111">
        <v>45687</v>
      </c>
      <c r="F23" s="20" t="s">
        <v>197</v>
      </c>
      <c r="G23" s="20" t="s">
        <v>340</v>
      </c>
      <c r="H23" s="20" t="s">
        <v>2</v>
      </c>
      <c r="I23" s="21" t="s">
        <v>205</v>
      </c>
      <c r="J23" s="102">
        <v>9.64</v>
      </c>
      <c r="N23" s="123"/>
    </row>
    <row r="24" spans="2:15">
      <c r="B24" s="6" t="s">
        <v>194</v>
      </c>
      <c r="C24" s="62">
        <v>1000</v>
      </c>
      <c r="D24" s="115" t="s">
        <v>74</v>
      </c>
      <c r="E24" s="234">
        <v>45469</v>
      </c>
      <c r="F24" s="20" t="s">
        <v>51</v>
      </c>
      <c r="G24" s="95" t="s">
        <v>337</v>
      </c>
      <c r="H24" s="20" t="s">
        <v>2</v>
      </c>
      <c r="I24" s="20" t="s">
        <v>195</v>
      </c>
      <c r="J24" s="116">
        <v>9.4600000000000009</v>
      </c>
    </row>
    <row r="25" spans="2:15">
      <c r="B25" s="6" t="s">
        <v>186</v>
      </c>
      <c r="C25" s="62">
        <v>20</v>
      </c>
      <c r="D25" s="115" t="s">
        <v>185</v>
      </c>
      <c r="E25" s="234">
        <v>46406</v>
      </c>
      <c r="F25" s="20" t="s">
        <v>51</v>
      </c>
      <c r="G25" s="30" t="s">
        <v>188</v>
      </c>
      <c r="H25" s="20" t="s">
        <v>2</v>
      </c>
      <c r="I25" s="20" t="s">
        <v>187</v>
      </c>
      <c r="J25" s="116">
        <v>10</v>
      </c>
      <c r="M25" s="117"/>
    </row>
    <row r="26" spans="2:15">
      <c r="B26" s="6" t="s">
        <v>182</v>
      </c>
      <c r="C26" s="62">
        <v>1000</v>
      </c>
      <c r="D26" s="115" t="s">
        <v>183</v>
      </c>
      <c r="E26" s="234">
        <v>46264</v>
      </c>
      <c r="F26" s="20" t="s">
        <v>51</v>
      </c>
      <c r="G26" s="95" t="s">
        <v>337</v>
      </c>
      <c r="H26" s="20" t="s">
        <v>2</v>
      </c>
      <c r="I26" s="20" t="s">
        <v>184</v>
      </c>
      <c r="J26" s="101">
        <v>9.32</v>
      </c>
      <c r="M26" s="117"/>
      <c r="N26" s="120"/>
      <c r="O26" s="118"/>
    </row>
    <row r="27" spans="2:15">
      <c r="B27" s="6" t="s">
        <v>170</v>
      </c>
      <c r="C27" s="62">
        <v>30</v>
      </c>
      <c r="D27" s="115" t="s">
        <v>73</v>
      </c>
      <c r="E27" s="234">
        <v>46034</v>
      </c>
      <c r="F27" s="20" t="s">
        <v>51</v>
      </c>
      <c r="G27" s="95" t="s">
        <v>338</v>
      </c>
      <c r="H27" s="20" t="s">
        <v>2</v>
      </c>
      <c r="I27" s="20" t="s">
        <v>171</v>
      </c>
      <c r="J27" s="121">
        <v>9.5</v>
      </c>
      <c r="M27" s="117"/>
      <c r="N27" s="120"/>
      <c r="O27" s="118"/>
    </row>
    <row r="28" spans="2:15">
      <c r="B28" s="6" t="s">
        <v>167</v>
      </c>
      <c r="C28" s="62">
        <v>1000</v>
      </c>
      <c r="D28" s="115" t="s">
        <v>168</v>
      </c>
      <c r="E28" s="234">
        <v>44994</v>
      </c>
      <c r="F28" s="20" t="s">
        <v>51</v>
      </c>
      <c r="G28" s="95" t="s">
        <v>337</v>
      </c>
      <c r="H28" s="20" t="s">
        <v>2</v>
      </c>
      <c r="I28" s="20" t="s">
        <v>169</v>
      </c>
      <c r="J28" s="121">
        <v>9.4184999999999999</v>
      </c>
      <c r="M28" s="117"/>
      <c r="N28" s="120"/>
      <c r="O28" s="118"/>
    </row>
    <row r="29" spans="2:15">
      <c r="B29" s="6" t="s">
        <v>174</v>
      </c>
      <c r="C29" s="62">
        <v>15</v>
      </c>
      <c r="D29" s="115" t="s">
        <v>168</v>
      </c>
      <c r="E29" s="234">
        <v>45352</v>
      </c>
      <c r="F29" s="20" t="s">
        <v>51</v>
      </c>
      <c r="G29" s="30" t="s">
        <v>176</v>
      </c>
      <c r="H29" s="20" t="s">
        <v>1</v>
      </c>
      <c r="I29" s="20" t="s">
        <v>175</v>
      </c>
      <c r="J29" s="122">
        <v>10</v>
      </c>
      <c r="N29" s="120"/>
      <c r="O29" s="118"/>
    </row>
    <row r="31" spans="2:15">
      <c r="B31" s="37" t="s">
        <v>201</v>
      </c>
      <c r="N31" s="123"/>
    </row>
    <row r="32" spans="2:15">
      <c r="B32" s="6" t="s">
        <v>218</v>
      </c>
      <c r="C32" s="62">
        <v>250</v>
      </c>
      <c r="D32" s="111" t="s">
        <v>216</v>
      </c>
      <c r="E32" s="111">
        <v>45278</v>
      </c>
      <c r="F32" s="20" t="s">
        <v>197</v>
      </c>
      <c r="G32" s="95">
        <v>1.7500000000000002E-2</v>
      </c>
      <c r="H32" s="20" t="s">
        <v>2</v>
      </c>
      <c r="I32" s="21" t="s">
        <v>217</v>
      </c>
      <c r="J32" s="102">
        <v>11.01</v>
      </c>
      <c r="N32" s="123"/>
    </row>
    <row r="33" spans="1:14">
      <c r="B33" s="6" t="s">
        <v>207</v>
      </c>
      <c r="C33" s="62">
        <v>500</v>
      </c>
      <c r="D33" s="111" t="s">
        <v>202</v>
      </c>
      <c r="E33" s="111">
        <v>44879</v>
      </c>
      <c r="F33" s="20" t="s">
        <v>197</v>
      </c>
      <c r="G33" s="20" t="s">
        <v>204</v>
      </c>
      <c r="H33" s="20" t="s">
        <v>1</v>
      </c>
      <c r="I33" s="21" t="s">
        <v>270</v>
      </c>
      <c r="J33" s="102">
        <v>10.692</v>
      </c>
      <c r="N33" s="123"/>
    </row>
    <row r="34" spans="1:14">
      <c r="B34" s="6"/>
      <c r="C34" s="20"/>
      <c r="D34" s="28"/>
      <c r="E34" s="28"/>
      <c r="F34" s="20"/>
      <c r="G34" s="20"/>
      <c r="H34" s="20"/>
      <c r="I34" s="21"/>
      <c r="J34" s="102"/>
    </row>
    <row r="35" spans="1:14">
      <c r="B35" s="38" t="s">
        <v>56</v>
      </c>
      <c r="C35" s="20"/>
      <c r="D35" s="20"/>
      <c r="E35" s="28"/>
      <c r="G35" s="20"/>
      <c r="I35" s="21"/>
      <c r="J35" s="102"/>
    </row>
    <row r="36" spans="1:14">
      <c r="B36" s="7" t="s">
        <v>451</v>
      </c>
      <c r="C36" s="62">
        <v>7550</v>
      </c>
      <c r="D36" s="36" t="s">
        <v>452</v>
      </c>
      <c r="E36" s="111">
        <v>46656</v>
      </c>
      <c r="F36" s="20" t="s">
        <v>197</v>
      </c>
      <c r="G36" s="20" t="s">
        <v>453</v>
      </c>
      <c r="H36" s="21" t="s">
        <v>1</v>
      </c>
      <c r="I36" s="21" t="s">
        <v>454</v>
      </c>
      <c r="J36" s="102"/>
    </row>
    <row r="37" spans="1:14">
      <c r="B37" s="7" t="s">
        <v>410</v>
      </c>
      <c r="C37" s="62">
        <v>13350</v>
      </c>
      <c r="D37" s="36" t="s">
        <v>409</v>
      </c>
      <c r="E37" s="111">
        <v>46461</v>
      </c>
      <c r="F37" s="20" t="s">
        <v>197</v>
      </c>
      <c r="G37" s="20" t="s">
        <v>408</v>
      </c>
      <c r="H37" s="21" t="s">
        <v>1</v>
      </c>
      <c r="I37" s="21" t="s">
        <v>407</v>
      </c>
      <c r="J37" s="102"/>
    </row>
    <row r="38" spans="1:14">
      <c r="B38" s="7" t="s">
        <v>413</v>
      </c>
      <c r="C38" s="20">
        <v>250</v>
      </c>
      <c r="D38" s="36" t="s">
        <v>414</v>
      </c>
      <c r="E38" s="111">
        <v>48991</v>
      </c>
      <c r="F38" s="20" t="s">
        <v>197</v>
      </c>
      <c r="G38" s="20" t="s">
        <v>412</v>
      </c>
      <c r="H38" s="21" t="s">
        <v>2</v>
      </c>
      <c r="I38" s="21" t="s">
        <v>411</v>
      </c>
      <c r="J38" s="102"/>
    </row>
    <row r="39" spans="1:14">
      <c r="B39" s="7" t="s">
        <v>327</v>
      </c>
      <c r="C39" s="62">
        <v>1000</v>
      </c>
      <c r="D39" s="36" t="s">
        <v>331</v>
      </c>
      <c r="E39" s="111">
        <v>47898</v>
      </c>
      <c r="F39" s="20" t="s">
        <v>197</v>
      </c>
      <c r="G39" s="20" t="s">
        <v>332</v>
      </c>
      <c r="H39" s="21" t="s">
        <v>2</v>
      </c>
      <c r="I39" s="21" t="s">
        <v>345</v>
      </c>
      <c r="J39" s="102"/>
    </row>
    <row r="40" spans="1:14">
      <c r="B40" s="7" t="s">
        <v>326</v>
      </c>
      <c r="C40" s="62">
        <v>16500</v>
      </c>
      <c r="D40" s="36" t="s">
        <v>328</v>
      </c>
      <c r="E40" s="111">
        <v>46041</v>
      </c>
      <c r="F40" s="20" t="s">
        <v>197</v>
      </c>
      <c r="G40" s="20" t="s">
        <v>329</v>
      </c>
      <c r="H40" s="21" t="s">
        <v>1</v>
      </c>
      <c r="I40" s="21" t="s">
        <v>330</v>
      </c>
      <c r="J40" s="102"/>
    </row>
    <row r="41" spans="1:14">
      <c r="B41" s="7" t="s">
        <v>266</v>
      </c>
      <c r="C41" s="62">
        <v>18120</v>
      </c>
      <c r="D41" s="36" t="s">
        <v>267</v>
      </c>
      <c r="E41" s="111">
        <v>45705</v>
      </c>
      <c r="F41" s="20" t="s">
        <v>197</v>
      </c>
      <c r="G41" s="20" t="s">
        <v>268</v>
      </c>
      <c r="H41" s="21" t="s">
        <v>1</v>
      </c>
      <c r="I41" s="21" t="s">
        <v>269</v>
      </c>
      <c r="J41" s="102"/>
    </row>
    <row r="42" spans="1:14">
      <c r="B42" s="7" t="s">
        <v>247</v>
      </c>
      <c r="C42" s="62">
        <v>2850</v>
      </c>
      <c r="D42" s="36" t="s">
        <v>248</v>
      </c>
      <c r="E42" s="111">
        <v>47414</v>
      </c>
      <c r="F42" s="20" t="s">
        <v>197</v>
      </c>
      <c r="G42" s="20" t="s">
        <v>190</v>
      </c>
      <c r="H42" s="21" t="s">
        <v>2</v>
      </c>
      <c r="I42" s="21" t="s">
        <v>249</v>
      </c>
      <c r="J42" s="102"/>
    </row>
    <row r="43" spans="1:14">
      <c r="B43" s="7" t="s">
        <v>243</v>
      </c>
      <c r="C43" s="62">
        <v>12200</v>
      </c>
      <c r="D43" s="36" t="s">
        <v>244</v>
      </c>
      <c r="E43" s="111">
        <v>45427</v>
      </c>
      <c r="F43" s="20" t="s">
        <v>197</v>
      </c>
      <c r="G43" s="20" t="s">
        <v>245</v>
      </c>
      <c r="H43" s="21" t="s">
        <v>1</v>
      </c>
      <c r="I43" s="21" t="s">
        <v>246</v>
      </c>
      <c r="J43" s="102"/>
      <c r="K43" s="227"/>
    </row>
    <row r="44" spans="1:14">
      <c r="B44" s="7" t="s">
        <v>224</v>
      </c>
      <c r="C44" s="62">
        <v>4700</v>
      </c>
      <c r="D44" s="36" t="s">
        <v>225</v>
      </c>
      <c r="E44" s="111">
        <v>45582</v>
      </c>
      <c r="F44" s="20" t="s">
        <v>197</v>
      </c>
      <c r="G44" s="20" t="s">
        <v>333</v>
      </c>
      <c r="H44" s="21" t="s">
        <v>2</v>
      </c>
      <c r="I44" s="21" t="s">
        <v>265</v>
      </c>
      <c r="J44" s="102"/>
    </row>
    <row r="45" spans="1:14">
      <c r="B45" s="7" t="s">
        <v>196</v>
      </c>
      <c r="C45" s="62">
        <v>8500</v>
      </c>
      <c r="D45" s="36" t="s">
        <v>72</v>
      </c>
      <c r="E45" s="111">
        <v>45092</v>
      </c>
      <c r="F45" s="20" t="s">
        <v>197</v>
      </c>
      <c r="G45" s="20" t="s">
        <v>198</v>
      </c>
      <c r="H45" s="21" t="s">
        <v>1</v>
      </c>
      <c r="I45" s="21" t="s">
        <v>199</v>
      </c>
      <c r="J45" s="102"/>
    </row>
    <row r="46" spans="1:14">
      <c r="B46" s="7" t="s">
        <v>192</v>
      </c>
      <c r="C46" s="62">
        <v>5000</v>
      </c>
      <c r="D46" s="36" t="s">
        <v>189</v>
      </c>
      <c r="E46" s="111">
        <v>46351</v>
      </c>
      <c r="F46" s="20" t="s">
        <v>51</v>
      </c>
      <c r="G46" s="20" t="s">
        <v>334</v>
      </c>
      <c r="H46" s="21" t="s">
        <v>2</v>
      </c>
      <c r="I46" s="21" t="s">
        <v>191</v>
      </c>
      <c r="J46" s="102"/>
    </row>
    <row r="47" spans="1:14">
      <c r="A47" s="6"/>
      <c r="B47" s="7" t="s">
        <v>173</v>
      </c>
      <c r="C47" s="62">
        <v>3300</v>
      </c>
      <c r="D47" s="36" t="s">
        <v>168</v>
      </c>
      <c r="E47" s="111">
        <v>46926</v>
      </c>
      <c r="F47" s="20" t="s">
        <v>51</v>
      </c>
      <c r="G47" s="20" t="s">
        <v>335</v>
      </c>
      <c r="H47" s="21" t="s">
        <v>2</v>
      </c>
      <c r="I47" s="21" t="s">
        <v>172</v>
      </c>
      <c r="J47" s="102"/>
    </row>
    <row r="48" spans="1:14">
      <c r="B48" s="7" t="s">
        <v>165</v>
      </c>
      <c r="C48" s="62">
        <v>1650</v>
      </c>
      <c r="D48" s="28" t="s">
        <v>153</v>
      </c>
      <c r="E48" s="111">
        <v>46300</v>
      </c>
      <c r="F48" s="20" t="s">
        <v>51</v>
      </c>
      <c r="G48" s="20" t="s">
        <v>336</v>
      </c>
      <c r="H48" s="20" t="s">
        <v>2</v>
      </c>
      <c r="I48" s="21" t="s">
        <v>60</v>
      </c>
      <c r="J48" s="102"/>
    </row>
    <row r="49" spans="2:11">
      <c r="B49" s="6"/>
      <c r="C49" s="240"/>
      <c r="D49" s="241"/>
      <c r="E49" s="234"/>
      <c r="F49" s="30"/>
      <c r="G49" s="30"/>
      <c r="H49" s="30"/>
      <c r="I49" s="30"/>
      <c r="J49" s="102"/>
    </row>
    <row r="50" spans="2:11">
      <c r="B50" s="38" t="s">
        <v>61</v>
      </c>
      <c r="C50" s="20"/>
      <c r="D50" s="20"/>
      <c r="I50" s="21"/>
      <c r="J50" s="102"/>
    </row>
    <row r="51" spans="2:11">
      <c r="B51" s="18" t="s">
        <v>301</v>
      </c>
      <c r="C51" s="62">
        <v>8500</v>
      </c>
      <c r="D51" s="28" t="s">
        <v>297</v>
      </c>
      <c r="E51" s="111">
        <v>46175</v>
      </c>
      <c r="F51" s="20" t="s">
        <v>197</v>
      </c>
      <c r="G51" s="20" t="s">
        <v>298</v>
      </c>
      <c r="H51" s="20" t="s">
        <v>1</v>
      </c>
      <c r="I51" s="21" t="s">
        <v>299</v>
      </c>
      <c r="J51" s="102">
        <v>1.05</v>
      </c>
    </row>
    <row r="52" spans="2:11">
      <c r="B52" s="18"/>
      <c r="C52" s="21"/>
      <c r="D52" s="29"/>
      <c r="E52" s="235"/>
      <c r="F52" s="20"/>
      <c r="G52" s="21"/>
      <c r="H52" s="21"/>
      <c r="I52" s="21"/>
      <c r="J52" s="102"/>
    </row>
    <row r="53" spans="2:11">
      <c r="B53" s="38" t="s">
        <v>422</v>
      </c>
      <c r="C53" s="21"/>
      <c r="D53" s="29"/>
      <c r="E53" s="235"/>
      <c r="F53" s="20"/>
      <c r="G53" s="21"/>
      <c r="H53" s="21"/>
      <c r="I53" s="21"/>
      <c r="J53" s="102"/>
    </row>
    <row r="54" spans="2:11" ht="12.75" thickBot="1">
      <c r="B54" s="18" t="s">
        <v>423</v>
      </c>
      <c r="C54" s="21">
        <v>210</v>
      </c>
      <c r="D54" s="29" t="s">
        <v>424</v>
      </c>
      <c r="E54" s="235">
        <v>46483</v>
      </c>
      <c r="F54" s="20" t="s">
        <v>197</v>
      </c>
      <c r="G54" s="21" t="s">
        <v>426</v>
      </c>
      <c r="H54" s="21" t="s">
        <v>2</v>
      </c>
      <c r="I54" s="21" t="s">
        <v>425</v>
      </c>
      <c r="J54" s="102">
        <v>9</v>
      </c>
    </row>
    <row r="55" spans="2:11">
      <c r="B55" s="12"/>
      <c r="C55" s="44"/>
      <c r="D55" s="12"/>
      <c r="E55" s="12"/>
      <c r="F55" s="12"/>
      <c r="G55" s="12"/>
      <c r="H55" s="12"/>
      <c r="I55" s="12"/>
      <c r="J55" s="12"/>
    </row>
    <row r="56" spans="2:11">
      <c r="B56" s="14"/>
      <c r="C56" s="45"/>
      <c r="D56" s="14"/>
      <c r="E56" s="14"/>
      <c r="F56" s="14" t="s">
        <v>161</v>
      </c>
      <c r="G56" s="14"/>
      <c r="H56" s="14"/>
      <c r="I56" s="14"/>
      <c r="J56" s="14"/>
    </row>
    <row r="57" spans="2:11">
      <c r="B57" s="14"/>
      <c r="C57" s="45"/>
      <c r="D57" s="14"/>
      <c r="E57" s="14"/>
      <c r="F57" s="14" t="s">
        <v>162</v>
      </c>
      <c r="G57" s="14"/>
      <c r="H57" s="14"/>
      <c r="I57" s="14"/>
      <c r="J57" s="14"/>
    </row>
    <row r="58" spans="2:11">
      <c r="B58" s="13" t="s">
        <v>52</v>
      </c>
      <c r="C58" s="45"/>
      <c r="D58" s="14"/>
      <c r="E58" s="14"/>
      <c r="F58" s="14" t="s">
        <v>163</v>
      </c>
      <c r="G58" s="14"/>
      <c r="H58" s="14"/>
      <c r="I58" s="14"/>
      <c r="J58" s="14"/>
    </row>
    <row r="59" spans="2:11">
      <c r="B59" s="14" t="s">
        <v>158</v>
      </c>
      <c r="C59" s="14"/>
      <c r="D59" s="14"/>
      <c r="E59" s="14"/>
      <c r="F59" s="14"/>
      <c r="G59" s="14"/>
      <c r="H59" s="14"/>
      <c r="I59" s="113"/>
      <c r="K59" s="32"/>
    </row>
    <row r="60" spans="2:11">
      <c r="B60" s="124" t="s">
        <v>159</v>
      </c>
      <c r="C60" s="14"/>
      <c r="D60" s="14"/>
      <c r="E60" s="14"/>
      <c r="F60" s="14" t="s">
        <v>242</v>
      </c>
      <c r="G60" s="14"/>
      <c r="H60" s="14"/>
      <c r="I60" s="113"/>
      <c r="K60" s="32"/>
    </row>
    <row r="61" spans="2:11">
      <c r="B61" s="16" t="s">
        <v>160</v>
      </c>
      <c r="C61" s="14"/>
      <c r="D61" s="15"/>
      <c r="E61" s="15"/>
      <c r="F61" s="15"/>
      <c r="G61" s="15"/>
      <c r="H61" s="15"/>
      <c r="I61" s="113"/>
      <c r="K61" s="32"/>
    </row>
    <row r="62" spans="2:11">
      <c r="C62" s="45"/>
      <c r="D62" s="14"/>
      <c r="E62" s="14"/>
      <c r="F62" s="112" t="s">
        <v>203</v>
      </c>
      <c r="G62" s="15"/>
      <c r="H62" s="15"/>
      <c r="I62" s="15"/>
      <c r="J62" s="15"/>
    </row>
    <row r="63" spans="2:11" ht="12.75" thickBot="1">
      <c r="B63" s="17"/>
      <c r="C63" s="46"/>
      <c r="D63" s="17"/>
      <c r="E63" s="17"/>
      <c r="F63" s="17"/>
      <c r="G63" s="17"/>
      <c r="H63" s="17"/>
      <c r="I63" s="17"/>
      <c r="J63" s="17"/>
    </row>
    <row r="64" spans="2:11">
      <c r="B64" s="18"/>
      <c r="C64" s="21"/>
      <c r="D64" s="18"/>
      <c r="E64" s="18"/>
      <c r="F64" s="18"/>
      <c r="G64" s="18"/>
      <c r="H64" s="18"/>
      <c r="I64" s="18"/>
      <c r="J64" s="18"/>
    </row>
    <row r="65" spans="8:8">
      <c r="H65" s="32"/>
    </row>
    <row r="66" spans="8:8">
      <c r="H66" s="32"/>
    </row>
  </sheetData>
  <mergeCells count="3">
    <mergeCell ref="B6:I6"/>
    <mergeCell ref="B7:I7"/>
    <mergeCell ref="B8:I8"/>
  </mergeCells>
  <hyperlinks>
    <hyperlink ref="B60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headerFooter>
    <oddHeader>&amp;R&amp;"Calibri"&amp;12&amp;K008A00I N T E R N - A L L I A N S E N&amp;1#</oddHeader>
    <oddFooter>&amp;L&amp;1#&amp;"Calibri"&amp;12&amp;K008A00I N T E R N - A L L I A N S E 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7"/>
  <sheetViews>
    <sheetView zoomScaleNormal="100" workbookViewId="0">
      <selection activeCell="G171" sqref="G171"/>
    </sheetView>
  </sheetViews>
  <sheetFormatPr defaultColWidth="9.140625" defaultRowHeight="11.25"/>
  <cols>
    <col min="1" max="1" width="5.140625" style="146" customWidth="1"/>
    <col min="2" max="2" width="46.42578125" style="148" bestFit="1" customWidth="1"/>
    <col min="3" max="3" width="18.85546875" style="148" customWidth="1"/>
    <col min="4" max="4" width="22.28515625" style="148" customWidth="1"/>
    <col min="5" max="5" width="24.42578125" style="176" customWidth="1"/>
    <col min="6" max="6" width="26.7109375" style="148" customWidth="1"/>
    <col min="7" max="7" width="9.5703125" style="146" customWidth="1"/>
    <col min="8" max="9" width="9.140625" style="146"/>
    <col min="10" max="10" width="16.28515625" style="146" customWidth="1"/>
    <col min="11" max="11" width="29.85546875" style="146" customWidth="1"/>
    <col min="12" max="16384" width="9.140625" style="146"/>
  </cols>
  <sheetData>
    <row r="2" spans="1:11">
      <c r="B2" s="147" t="s">
        <v>3</v>
      </c>
      <c r="D2" s="149"/>
      <c r="E2" s="149"/>
      <c r="F2" s="150"/>
      <c r="G2" s="151"/>
    </row>
    <row r="3" spans="1:11">
      <c r="B3" s="152"/>
      <c r="C3" s="153"/>
      <c r="D3" s="149"/>
      <c r="E3" s="149"/>
      <c r="F3" s="150"/>
    </row>
    <row r="4" spans="1:11">
      <c r="B4" s="147" t="s">
        <v>45</v>
      </c>
      <c r="C4" s="153"/>
      <c r="D4" s="4" t="s">
        <v>445</v>
      </c>
      <c r="E4" s="154"/>
      <c r="F4" s="153"/>
    </row>
    <row r="5" spans="1:11">
      <c r="B5" s="4"/>
      <c r="C5" s="4"/>
      <c r="D5" s="155"/>
      <c r="E5" s="155"/>
      <c r="F5" s="4"/>
      <c r="G5" s="156"/>
    </row>
    <row r="6" spans="1:11">
      <c r="B6" s="157" t="s">
        <v>446</v>
      </c>
      <c r="C6" s="151"/>
      <c r="E6" s="158"/>
      <c r="F6" s="156"/>
      <c r="G6" s="156"/>
    </row>
    <row r="7" spans="1:11">
      <c r="A7" s="4"/>
      <c r="B7" s="4"/>
      <c r="C7" s="4"/>
      <c r="D7" s="4"/>
      <c r="E7" s="159"/>
      <c r="F7" s="4"/>
      <c r="G7" s="160"/>
    </row>
    <row r="8" spans="1:11">
      <c r="A8" s="4"/>
      <c r="B8" s="4"/>
      <c r="C8" s="153"/>
      <c r="D8" s="155"/>
      <c r="E8" s="161"/>
      <c r="F8" s="4"/>
      <c r="G8" s="160"/>
    </row>
    <row r="9" spans="1:11">
      <c r="A9" s="4"/>
      <c r="B9" s="162" t="s">
        <v>4</v>
      </c>
      <c r="C9" s="163"/>
      <c r="D9" s="164"/>
      <c r="E9" s="159"/>
      <c r="F9" s="165"/>
      <c r="G9" s="160"/>
    </row>
    <row r="10" spans="1:11">
      <c r="A10" s="4"/>
      <c r="B10" s="63" t="s">
        <v>252</v>
      </c>
      <c r="C10" s="166"/>
      <c r="D10" s="66">
        <v>244846800293.30975</v>
      </c>
      <c r="E10" s="167"/>
      <c r="F10" s="4"/>
    </row>
    <row r="11" spans="1:11">
      <c r="A11" s="4"/>
      <c r="B11" s="68" t="s">
        <v>253</v>
      </c>
      <c r="C11" s="168"/>
      <c r="D11" s="98">
        <v>145739</v>
      </c>
      <c r="E11" s="167"/>
      <c r="F11" s="4"/>
      <c r="G11" s="160"/>
    </row>
    <row r="12" spans="1:11">
      <c r="A12" s="4"/>
      <c r="B12" s="68" t="s">
        <v>5</v>
      </c>
      <c r="C12" s="168"/>
      <c r="D12" s="66">
        <v>1680036.2311619385</v>
      </c>
      <c r="E12" s="159"/>
      <c r="F12" s="169"/>
      <c r="K12" s="170"/>
    </row>
    <row r="13" spans="1:11">
      <c r="A13" s="4"/>
      <c r="B13" s="68" t="s">
        <v>254</v>
      </c>
      <c r="C13" s="168"/>
      <c r="D13" s="99">
        <v>0.48270989599794795</v>
      </c>
      <c r="E13" s="159"/>
      <c r="F13" s="4"/>
      <c r="K13" s="170"/>
    </row>
    <row r="14" spans="1:11">
      <c r="A14" s="4"/>
      <c r="B14" s="68" t="s">
        <v>255</v>
      </c>
      <c r="C14" s="168"/>
      <c r="D14" s="99">
        <v>0.60157538504326036</v>
      </c>
      <c r="E14" s="159"/>
      <c r="F14" s="4"/>
    </row>
    <row r="15" spans="1:11">
      <c r="A15" s="4"/>
      <c r="B15" s="68" t="s">
        <v>256</v>
      </c>
      <c r="C15" s="168"/>
      <c r="D15" s="228">
        <v>41.625792354066206</v>
      </c>
      <c r="E15" s="159"/>
      <c r="F15" s="4"/>
    </row>
    <row r="16" spans="1:11">
      <c r="A16" s="4"/>
      <c r="B16" s="68" t="s">
        <v>257</v>
      </c>
      <c r="C16" s="168"/>
      <c r="D16" s="99">
        <v>2.9576796257129102E-2</v>
      </c>
      <c r="E16" s="159"/>
      <c r="F16" s="4"/>
    </row>
    <row r="17" spans="1:12">
      <c r="A17" s="4"/>
      <c r="B17" s="68" t="s">
        <v>258</v>
      </c>
      <c r="C17" s="168"/>
      <c r="D17" s="228">
        <v>267.73964074081766</v>
      </c>
      <c r="E17" s="159"/>
      <c r="F17" s="4"/>
      <c r="K17" s="171"/>
    </row>
    <row r="18" spans="1:12">
      <c r="A18" s="4"/>
      <c r="B18" s="68" t="s">
        <v>259</v>
      </c>
      <c r="C18" s="168"/>
      <c r="D18" s="100"/>
      <c r="E18" s="159"/>
      <c r="F18" s="4"/>
    </row>
    <row r="19" spans="1:12">
      <c r="A19" s="4"/>
      <c r="B19" s="68" t="s">
        <v>75</v>
      </c>
      <c r="C19" s="168"/>
      <c r="D19" s="99">
        <v>0</v>
      </c>
      <c r="E19" s="159"/>
      <c r="F19" s="54"/>
    </row>
    <row r="20" spans="1:12">
      <c r="A20" s="4"/>
      <c r="B20" s="68" t="s">
        <v>305</v>
      </c>
      <c r="C20" s="168"/>
      <c r="D20" s="66">
        <v>276330791963.74902</v>
      </c>
      <c r="E20" s="172"/>
      <c r="F20" s="103"/>
      <c r="L20" s="170"/>
    </row>
    <row r="21" spans="1:12">
      <c r="A21" s="4"/>
      <c r="B21" s="68" t="s">
        <v>306</v>
      </c>
      <c r="C21" s="168"/>
      <c r="D21" s="66">
        <v>262539332500</v>
      </c>
      <c r="E21" s="172"/>
      <c r="F21" s="4"/>
    </row>
    <row r="22" spans="1:12">
      <c r="A22" s="4"/>
      <c r="B22" s="68" t="s">
        <v>307</v>
      </c>
      <c r="C22" s="168"/>
      <c r="D22" s="66">
        <v>31643414000</v>
      </c>
      <c r="E22" s="239"/>
      <c r="F22" s="4"/>
    </row>
    <row r="23" spans="1:12">
      <c r="A23" s="4"/>
      <c r="B23" s="68" t="s">
        <v>221</v>
      </c>
      <c r="C23" s="168"/>
      <c r="D23" s="99">
        <f>D22/D20</f>
        <v>0.11451280465389178</v>
      </c>
      <c r="E23" s="172"/>
      <c r="F23" s="4"/>
      <c r="K23" s="173"/>
    </row>
    <row r="24" spans="1:12">
      <c r="A24" s="4"/>
      <c r="B24" s="68" t="s">
        <v>361</v>
      </c>
      <c r="C24" s="168"/>
      <c r="D24" s="99">
        <f>D20/D21</f>
        <v>1.0525310220469499</v>
      </c>
      <c r="E24" s="172"/>
      <c r="F24" s="4"/>
    </row>
    <row r="25" spans="1:12">
      <c r="A25" s="4"/>
      <c r="B25" s="174" t="s">
        <v>76</v>
      </c>
      <c r="C25" s="175"/>
      <c r="D25" s="125">
        <v>1.0369999999999999</v>
      </c>
      <c r="E25" s="172"/>
      <c r="F25" s="4"/>
    </row>
    <row r="27" spans="1:12">
      <c r="K27" s="171"/>
      <c r="L27" s="177"/>
    </row>
    <row r="28" spans="1:12">
      <c r="A28" s="4"/>
      <c r="B28" s="178" t="s">
        <v>6</v>
      </c>
      <c r="C28" s="139" t="s">
        <v>7</v>
      </c>
      <c r="D28" s="105" t="s">
        <v>8</v>
      </c>
      <c r="E28" s="104" t="s">
        <v>9</v>
      </c>
      <c r="F28" s="106" t="s">
        <v>10</v>
      </c>
      <c r="K28" s="171"/>
    </row>
    <row r="29" spans="1:12">
      <c r="A29" s="4"/>
      <c r="B29" s="141" t="s">
        <v>360</v>
      </c>
      <c r="C29" s="179"/>
      <c r="D29" s="180"/>
      <c r="E29" s="181"/>
      <c r="F29" s="130"/>
      <c r="K29" s="182"/>
    </row>
    <row r="30" spans="1:12">
      <c r="A30" s="4"/>
      <c r="B30" s="141" t="s">
        <v>154</v>
      </c>
      <c r="C30" s="69">
        <v>249</v>
      </c>
      <c r="D30" s="87">
        <v>1.7085337486877226E-3</v>
      </c>
      <c r="E30" s="66">
        <v>520006621.34000003</v>
      </c>
      <c r="F30" s="88">
        <v>2.1238040305900162E-3</v>
      </c>
      <c r="K30" s="171"/>
    </row>
    <row r="31" spans="1:12">
      <c r="A31" s="4"/>
      <c r="B31" s="141" t="s">
        <v>34</v>
      </c>
      <c r="C31" s="69">
        <v>17</v>
      </c>
      <c r="D31" s="87">
        <v>1.1664688244052725E-4</v>
      </c>
      <c r="E31" s="66">
        <v>31121150.18</v>
      </c>
      <c r="F31" s="88">
        <v>1.2710458189659407E-4</v>
      </c>
      <c r="K31" s="171"/>
    </row>
    <row r="32" spans="1:12">
      <c r="A32" s="4"/>
      <c r="B32" s="141" t="s">
        <v>35</v>
      </c>
      <c r="C32" s="69">
        <v>0</v>
      </c>
      <c r="D32" s="87">
        <v>0</v>
      </c>
      <c r="E32" s="66">
        <v>0</v>
      </c>
      <c r="F32" s="88">
        <v>0</v>
      </c>
      <c r="K32" s="171"/>
    </row>
    <row r="33" spans="1:11">
      <c r="A33" s="4"/>
      <c r="B33" s="141" t="s">
        <v>36</v>
      </c>
      <c r="C33" s="89">
        <v>0</v>
      </c>
      <c r="D33" s="90">
        <v>0</v>
      </c>
      <c r="E33" s="66">
        <v>0</v>
      </c>
      <c r="F33" s="88">
        <v>0</v>
      </c>
      <c r="K33" s="171"/>
    </row>
    <row r="34" spans="1:11">
      <c r="A34" s="4"/>
      <c r="B34" s="145" t="s">
        <v>11</v>
      </c>
      <c r="C34" s="77">
        <v>266</v>
      </c>
      <c r="D34" s="91">
        <v>1.8251806311282497E-3</v>
      </c>
      <c r="E34" s="92">
        <v>551127771.51999998</v>
      </c>
      <c r="F34" s="93">
        <v>2.2509086124866103E-3</v>
      </c>
      <c r="K34" s="171"/>
    </row>
    <row r="35" spans="1:11">
      <c r="A35" s="4"/>
      <c r="B35" s="4" t="s">
        <v>77</v>
      </c>
      <c r="C35" s="39"/>
      <c r="D35" s="40"/>
      <c r="E35" s="41"/>
      <c r="F35" s="42"/>
      <c r="K35" s="171"/>
    </row>
    <row r="36" spans="1:11">
      <c r="A36" s="4"/>
      <c r="B36" s="168"/>
      <c r="C36" s="183"/>
      <c r="D36" s="88"/>
      <c r="E36" s="184"/>
      <c r="F36" s="70"/>
      <c r="K36" s="171"/>
    </row>
    <row r="37" spans="1:11">
      <c r="A37" s="4"/>
      <c r="B37" s="138" t="s">
        <v>12</v>
      </c>
      <c r="C37" s="139" t="s">
        <v>7</v>
      </c>
      <c r="D37" s="105" t="s">
        <v>8</v>
      </c>
      <c r="E37" s="139" t="s">
        <v>9</v>
      </c>
      <c r="F37" s="140" t="s">
        <v>10</v>
      </c>
      <c r="K37" s="171"/>
    </row>
    <row r="38" spans="1:11">
      <c r="A38" s="4"/>
      <c r="B38" s="141" t="s">
        <v>37</v>
      </c>
      <c r="C38" s="142">
        <v>245</v>
      </c>
      <c r="D38" s="88">
        <v>1.6810874234075984E-3</v>
      </c>
      <c r="E38" s="66">
        <v>513219121.34000003</v>
      </c>
      <c r="F38" s="71">
        <v>2.0960826146194213E-3</v>
      </c>
      <c r="K38" s="182"/>
    </row>
    <row r="39" spans="1:11">
      <c r="A39" s="4"/>
      <c r="B39" s="141" t="s">
        <v>38</v>
      </c>
      <c r="C39" s="142">
        <v>15</v>
      </c>
      <c r="D39" s="88">
        <v>1.0292371980046522E-4</v>
      </c>
      <c r="E39" s="66">
        <v>25790233.18</v>
      </c>
      <c r="F39" s="71">
        <v>1.0533212257258441E-4</v>
      </c>
    </row>
    <row r="40" spans="1:11">
      <c r="A40" s="4"/>
      <c r="B40" s="141" t="s">
        <v>39</v>
      </c>
      <c r="C40" s="142">
        <v>0</v>
      </c>
      <c r="D40" s="88">
        <v>0</v>
      </c>
      <c r="E40" s="66">
        <v>0</v>
      </c>
      <c r="F40" s="71">
        <v>0</v>
      </c>
    </row>
    <row r="41" spans="1:11">
      <c r="A41" s="4"/>
      <c r="B41" s="143" t="s">
        <v>40</v>
      </c>
      <c r="C41" s="144">
        <v>0</v>
      </c>
      <c r="D41" s="90">
        <v>0</v>
      </c>
      <c r="E41" s="74">
        <v>0</v>
      </c>
      <c r="F41" s="75">
        <v>0</v>
      </c>
    </row>
    <row r="42" spans="1:11">
      <c r="A42" s="4"/>
      <c r="B42" s="141" t="s">
        <v>41</v>
      </c>
      <c r="C42" s="142">
        <v>4</v>
      </c>
      <c r="D42" s="88">
        <v>2.7446325280124058E-5</v>
      </c>
      <c r="E42" s="66">
        <v>6787500</v>
      </c>
      <c r="F42" s="71">
        <v>2.772141597059483E-5</v>
      </c>
    </row>
    <row r="43" spans="1:11">
      <c r="A43" s="4"/>
      <c r="B43" s="141" t="s">
        <v>42</v>
      </c>
      <c r="C43" s="142">
        <v>2</v>
      </c>
      <c r="D43" s="88">
        <v>1.3723162640062029E-5</v>
      </c>
      <c r="E43" s="66">
        <v>5330917</v>
      </c>
      <c r="F43" s="71">
        <v>2.1772459324009648E-5</v>
      </c>
    </row>
    <row r="44" spans="1:11">
      <c r="A44" s="4"/>
      <c r="B44" s="141" t="s">
        <v>43</v>
      </c>
      <c r="C44" s="142">
        <v>0</v>
      </c>
      <c r="D44" s="88">
        <v>0</v>
      </c>
      <c r="E44" s="66">
        <v>0</v>
      </c>
      <c r="F44" s="71">
        <v>0</v>
      </c>
    </row>
    <row r="45" spans="1:11">
      <c r="A45" s="4"/>
      <c r="B45" s="143" t="s">
        <v>44</v>
      </c>
      <c r="C45" s="144">
        <v>0</v>
      </c>
      <c r="D45" s="90">
        <v>0</v>
      </c>
      <c r="E45" s="74">
        <v>0</v>
      </c>
      <c r="F45" s="90">
        <v>0</v>
      </c>
    </row>
    <row r="46" spans="1:11">
      <c r="A46" s="4"/>
      <c r="B46" s="145" t="s">
        <v>11</v>
      </c>
      <c r="C46" s="77">
        <v>266</v>
      </c>
      <c r="D46" s="91">
        <v>1.8251806311282497E-3</v>
      </c>
      <c r="E46" s="92">
        <v>551127771.51999998</v>
      </c>
      <c r="F46" s="93">
        <v>2.2509086124866103E-3</v>
      </c>
    </row>
    <row r="47" spans="1:11">
      <c r="A47" s="4"/>
      <c r="B47" s="4" t="s">
        <v>77</v>
      </c>
      <c r="C47" s="4"/>
      <c r="D47" s="159"/>
      <c r="E47" s="159"/>
      <c r="F47" s="4"/>
    </row>
    <row r="49" spans="1:6">
      <c r="A49" s="4"/>
      <c r="B49" s="178" t="s">
        <v>13</v>
      </c>
      <c r="C49" s="139" t="s">
        <v>7</v>
      </c>
      <c r="D49" s="105" t="s">
        <v>8</v>
      </c>
      <c r="E49" s="139" t="s">
        <v>9</v>
      </c>
      <c r="F49" s="106" t="s">
        <v>10</v>
      </c>
    </row>
    <row r="50" spans="1:6">
      <c r="A50" s="4"/>
      <c r="B50" s="63" t="s">
        <v>86</v>
      </c>
      <c r="C50" s="142">
        <v>45057</v>
      </c>
      <c r="D50" s="88">
        <v>0.30916226953663739</v>
      </c>
      <c r="E50" s="66">
        <v>38053894956.730072</v>
      </c>
      <c r="F50" s="88">
        <v>0.15541920462568454</v>
      </c>
    </row>
    <row r="51" spans="1:6">
      <c r="A51" s="4"/>
      <c r="B51" s="68" t="s">
        <v>87</v>
      </c>
      <c r="C51" s="142">
        <v>12001</v>
      </c>
      <c r="D51" s="88">
        <v>8.23458374216922E-2</v>
      </c>
      <c r="E51" s="66">
        <v>17426557607.590042</v>
      </c>
      <c r="F51" s="88">
        <v>7.1173311583872828E-2</v>
      </c>
    </row>
    <row r="52" spans="1:6">
      <c r="A52" s="4"/>
      <c r="B52" s="68" t="s">
        <v>88</v>
      </c>
      <c r="C52" s="142">
        <v>12689</v>
      </c>
      <c r="D52" s="88">
        <v>8.706660536987354E-2</v>
      </c>
      <c r="E52" s="66">
        <v>20776766133.300026</v>
      </c>
      <c r="F52" s="88">
        <v>8.4856188067031518E-2</v>
      </c>
    </row>
    <row r="53" spans="1:6">
      <c r="A53" s="4"/>
      <c r="B53" s="68" t="s">
        <v>89</v>
      </c>
      <c r="C53" s="142">
        <v>13143</v>
      </c>
      <c r="D53" s="88">
        <v>9.0181763289167619E-2</v>
      </c>
      <c r="E53" s="66">
        <v>24058616606.799965</v>
      </c>
      <c r="F53" s="88">
        <v>9.825987751516195E-2</v>
      </c>
    </row>
    <row r="54" spans="1:6">
      <c r="A54" s="4"/>
      <c r="B54" s="68" t="s">
        <v>90</v>
      </c>
      <c r="C54" s="142">
        <v>12940</v>
      </c>
      <c r="D54" s="88">
        <v>8.8788862281201322E-2</v>
      </c>
      <c r="E54" s="66">
        <v>25952021149.579975</v>
      </c>
      <c r="F54" s="88">
        <v>0.10599289481623282</v>
      </c>
    </row>
    <row r="55" spans="1:6">
      <c r="A55" s="4"/>
      <c r="B55" s="68" t="s">
        <v>91</v>
      </c>
      <c r="C55" s="142">
        <v>11779</v>
      </c>
      <c r="D55" s="88">
        <v>8.0822566368645321E-2</v>
      </c>
      <c r="E55" s="66">
        <v>25721438297.750034</v>
      </c>
      <c r="F55" s="88">
        <v>0.10505115144219764</v>
      </c>
    </row>
    <row r="56" spans="1:6">
      <c r="A56" s="4"/>
      <c r="B56" s="68" t="s">
        <v>92</v>
      </c>
      <c r="C56" s="142">
        <v>11493</v>
      </c>
      <c r="D56" s="88">
        <v>7.8860154111116451E-2</v>
      </c>
      <c r="E56" s="66">
        <v>26608414279.529964</v>
      </c>
      <c r="F56" s="88">
        <v>0.10867372678611632</v>
      </c>
    </row>
    <row r="57" spans="1:6">
      <c r="A57" s="4"/>
      <c r="B57" s="68" t="s">
        <v>93</v>
      </c>
      <c r="C57" s="142">
        <v>9341</v>
      </c>
      <c r="D57" s="88">
        <v>6.4094031110409705E-2</v>
      </c>
      <c r="E57" s="66">
        <v>22464542480.519981</v>
      </c>
      <c r="F57" s="88">
        <v>9.1749381464691249E-2</v>
      </c>
    </row>
    <row r="58" spans="1:6">
      <c r="A58" s="4"/>
      <c r="B58" s="68" t="s">
        <v>94</v>
      </c>
      <c r="C58" s="142">
        <v>8449</v>
      </c>
      <c r="D58" s="88">
        <v>5.7973500572942038E-2</v>
      </c>
      <c r="E58" s="66">
        <v>21191642751.969997</v>
      </c>
      <c r="F58" s="88">
        <v>8.6550621558394186E-2</v>
      </c>
    </row>
    <row r="59" spans="1:6">
      <c r="A59" s="4"/>
      <c r="B59" s="68" t="s">
        <v>95</v>
      </c>
      <c r="C59" s="142">
        <v>7064</v>
      </c>
      <c r="D59" s="88">
        <v>4.8470210444699083E-2</v>
      </c>
      <c r="E59" s="66">
        <v>18299496529.489998</v>
      </c>
      <c r="F59" s="88">
        <v>7.4738556957119423E-2</v>
      </c>
    </row>
    <row r="60" spans="1:6">
      <c r="A60" s="4"/>
      <c r="B60" s="68" t="s">
        <v>96</v>
      </c>
      <c r="C60" s="142">
        <v>946</v>
      </c>
      <c r="D60" s="88">
        <v>6.4910559287493395E-3</v>
      </c>
      <c r="E60" s="66">
        <v>2291518384.8600001</v>
      </c>
      <c r="F60" s="88">
        <v>9.3589884863306966E-3</v>
      </c>
    </row>
    <row r="61" spans="1:6">
      <c r="A61" s="4"/>
      <c r="B61" s="68" t="s">
        <v>97</v>
      </c>
      <c r="C61" s="142">
        <v>397</v>
      </c>
      <c r="D61" s="88">
        <v>2.7240477840523125E-3</v>
      </c>
      <c r="E61" s="66">
        <v>958291921.24000013</v>
      </c>
      <c r="F61" s="88">
        <v>3.9138429421664107E-3</v>
      </c>
    </row>
    <row r="62" spans="1:6">
      <c r="A62" s="4"/>
      <c r="B62" s="68" t="s">
        <v>98</v>
      </c>
      <c r="C62" s="142">
        <v>208</v>
      </c>
      <c r="D62" s="88">
        <v>1.4272089145664509E-3</v>
      </c>
      <c r="E62" s="66">
        <v>484564252.48000008</v>
      </c>
      <c r="F62" s="88">
        <v>1.9790507856321774E-3</v>
      </c>
    </row>
    <row r="63" spans="1:6">
      <c r="A63" s="4"/>
      <c r="B63" s="68" t="s">
        <v>78</v>
      </c>
      <c r="C63" s="89">
        <v>232</v>
      </c>
      <c r="D63" s="90">
        <v>1.5918868662471953E-3</v>
      </c>
      <c r="E63" s="74">
        <v>559034941.47000003</v>
      </c>
      <c r="F63" s="75">
        <v>2.2832029693682482E-3</v>
      </c>
    </row>
    <row r="64" spans="1:6">
      <c r="A64" s="4"/>
      <c r="B64" s="76" t="s">
        <v>11</v>
      </c>
      <c r="C64" s="185">
        <v>145739</v>
      </c>
      <c r="D64" s="78">
        <v>1</v>
      </c>
      <c r="E64" s="79">
        <v>244846800293.31006</v>
      </c>
      <c r="F64" s="80">
        <v>1.0000000000000002</v>
      </c>
    </row>
    <row r="65" spans="1:6">
      <c r="A65" s="4"/>
      <c r="B65" s="4"/>
      <c r="C65" s="4"/>
      <c r="D65" s="159"/>
      <c r="E65" s="159"/>
      <c r="F65" s="4"/>
    </row>
    <row r="66" spans="1:6">
      <c r="A66" s="4"/>
      <c r="B66" s="4"/>
      <c r="C66" s="155"/>
      <c r="D66" s="4"/>
      <c r="E66" s="172"/>
      <c r="F66" s="159"/>
    </row>
    <row r="67" spans="1:6">
      <c r="A67" s="4"/>
      <c r="B67" s="178" t="s">
        <v>14</v>
      </c>
      <c r="C67" s="139" t="s">
        <v>7</v>
      </c>
      <c r="D67" s="105" t="s">
        <v>8</v>
      </c>
      <c r="E67" s="139" t="s">
        <v>9</v>
      </c>
      <c r="F67" s="105" t="s">
        <v>10</v>
      </c>
    </row>
    <row r="68" spans="1:6">
      <c r="A68" s="4"/>
      <c r="B68" s="63" t="s">
        <v>86</v>
      </c>
      <c r="C68" s="142">
        <v>18700</v>
      </c>
      <c r="D68" s="88">
        <v>0.12831157068457996</v>
      </c>
      <c r="E68" s="66">
        <v>12363609144.969997</v>
      </c>
      <c r="F68" s="88">
        <v>5.0495285746675923E-2</v>
      </c>
    </row>
    <row r="69" spans="1:6">
      <c r="A69" s="4"/>
      <c r="B69" s="68" t="s">
        <v>87</v>
      </c>
      <c r="C69" s="142">
        <v>6439</v>
      </c>
      <c r="D69" s="88">
        <v>4.4181722119679703E-2</v>
      </c>
      <c r="E69" s="66">
        <v>6896804489.7899952</v>
      </c>
      <c r="F69" s="88">
        <v>2.8167835893824541E-2</v>
      </c>
    </row>
    <row r="70" spans="1:6">
      <c r="A70" s="4"/>
      <c r="B70" s="68" t="s">
        <v>88</v>
      </c>
      <c r="C70" s="142">
        <v>7322</v>
      </c>
      <c r="D70" s="88">
        <v>5.0240498425267087E-2</v>
      </c>
      <c r="E70" s="66">
        <v>9011081088.5500031</v>
      </c>
      <c r="F70" s="88">
        <v>3.6802935867470285E-2</v>
      </c>
    </row>
    <row r="71" spans="1:6">
      <c r="A71" s="4"/>
      <c r="B71" s="68" t="s">
        <v>89</v>
      </c>
      <c r="C71" s="142">
        <v>8110</v>
      </c>
      <c r="D71" s="88">
        <v>5.5647424505451529E-2</v>
      </c>
      <c r="E71" s="66">
        <v>11525940382.250019</v>
      </c>
      <c r="F71" s="88">
        <v>4.7074090281934267E-2</v>
      </c>
    </row>
    <row r="72" spans="1:6">
      <c r="A72" s="4"/>
      <c r="B72" s="68" t="s">
        <v>90</v>
      </c>
      <c r="C72" s="142">
        <v>9546</v>
      </c>
      <c r="D72" s="88">
        <v>6.5500655281016062E-2</v>
      </c>
      <c r="E72" s="66">
        <v>15323088069.740044</v>
      </c>
      <c r="F72" s="88">
        <v>6.2582349662662518E-2</v>
      </c>
    </row>
    <row r="73" spans="1:6">
      <c r="A73" s="4"/>
      <c r="B73" s="68" t="s">
        <v>91</v>
      </c>
      <c r="C73" s="142">
        <v>10389</v>
      </c>
      <c r="D73" s="88">
        <v>7.1284968333802212E-2</v>
      </c>
      <c r="E73" s="66">
        <v>17979907804.130013</v>
      </c>
      <c r="F73" s="88">
        <v>7.3433296994656533E-2</v>
      </c>
    </row>
    <row r="74" spans="1:6">
      <c r="A74" s="4"/>
      <c r="B74" s="68" t="s">
        <v>92</v>
      </c>
      <c r="C74" s="142">
        <v>21463</v>
      </c>
      <c r="D74" s="88">
        <v>0.14727011987182567</v>
      </c>
      <c r="E74" s="66">
        <v>39028825137.520027</v>
      </c>
      <c r="F74" s="88">
        <v>0.15940100132313786</v>
      </c>
    </row>
    <row r="75" spans="1:6">
      <c r="A75" s="4"/>
      <c r="B75" s="68" t="s">
        <v>93</v>
      </c>
      <c r="C75" s="142">
        <v>9962</v>
      </c>
      <c r="D75" s="88">
        <v>6.8355073110148962E-2</v>
      </c>
      <c r="E75" s="66">
        <v>19540341796.729988</v>
      </c>
      <c r="F75" s="88">
        <v>7.9806400464788388E-2</v>
      </c>
    </row>
    <row r="76" spans="1:6">
      <c r="A76" s="4"/>
      <c r="B76" s="68" t="s">
        <v>94</v>
      </c>
      <c r="C76" s="142">
        <v>15171</v>
      </c>
      <c r="D76" s="88">
        <v>0.10409705020619052</v>
      </c>
      <c r="E76" s="66">
        <v>29758553090.170036</v>
      </c>
      <c r="F76" s="88">
        <v>0.12153948123692551</v>
      </c>
    </row>
    <row r="77" spans="1:6">
      <c r="A77" s="4"/>
      <c r="B77" s="68" t="s">
        <v>95</v>
      </c>
      <c r="C77" s="142">
        <v>38637</v>
      </c>
      <c r="D77" s="88">
        <v>0.2651109174620383</v>
      </c>
      <c r="E77" s="66">
        <v>83418649289.46019</v>
      </c>
      <c r="F77" s="88">
        <v>0.34069732252792423</v>
      </c>
    </row>
    <row r="78" spans="1:6">
      <c r="A78" s="4"/>
      <c r="B78" s="68" t="s">
        <v>96</v>
      </c>
      <c r="C78" s="142">
        <v>0</v>
      </c>
      <c r="D78" s="88">
        <v>0</v>
      </c>
      <c r="E78" s="66">
        <v>0</v>
      </c>
      <c r="F78" s="88">
        <v>0</v>
      </c>
    </row>
    <row r="79" spans="1:6">
      <c r="A79" s="4"/>
      <c r="B79" s="68" t="s">
        <v>97</v>
      </c>
      <c r="C79" s="142">
        <v>0</v>
      </c>
      <c r="D79" s="88">
        <v>0</v>
      </c>
      <c r="E79" s="66">
        <v>0</v>
      </c>
      <c r="F79" s="88">
        <v>0</v>
      </c>
    </row>
    <row r="80" spans="1:6">
      <c r="A80" s="4"/>
      <c r="B80" s="68" t="s">
        <v>98</v>
      </c>
      <c r="C80" s="142">
        <v>0</v>
      </c>
      <c r="D80" s="88">
        <v>0</v>
      </c>
      <c r="E80" s="66">
        <v>0</v>
      </c>
      <c r="F80" s="88">
        <v>0</v>
      </c>
    </row>
    <row r="81" spans="1:6">
      <c r="A81" s="4"/>
      <c r="B81" s="68" t="s">
        <v>78</v>
      </c>
      <c r="C81" s="89">
        <v>0</v>
      </c>
      <c r="D81" s="90">
        <v>0</v>
      </c>
      <c r="E81" s="74">
        <v>0</v>
      </c>
      <c r="F81" s="90">
        <v>0</v>
      </c>
    </row>
    <row r="82" spans="1:6">
      <c r="A82" s="4"/>
      <c r="B82" s="76" t="s">
        <v>11</v>
      </c>
      <c r="C82" s="77">
        <v>145739</v>
      </c>
      <c r="D82" s="78">
        <v>1</v>
      </c>
      <c r="E82" s="79">
        <v>244846800293.3103</v>
      </c>
      <c r="F82" s="80">
        <v>1</v>
      </c>
    </row>
    <row r="83" spans="1:6">
      <c r="A83" s="4"/>
    </row>
    <row r="84" spans="1:6">
      <c r="A84" s="4"/>
    </row>
    <row r="85" spans="1:6">
      <c r="A85" s="4"/>
      <c r="B85" s="178" t="s">
        <v>15</v>
      </c>
      <c r="C85" s="139" t="s">
        <v>7</v>
      </c>
      <c r="D85" s="105" t="s">
        <v>8</v>
      </c>
      <c r="E85" s="139" t="s">
        <v>9</v>
      </c>
      <c r="F85" s="106" t="s">
        <v>10</v>
      </c>
    </row>
    <row r="86" spans="1:6">
      <c r="A86" s="4"/>
      <c r="B86" s="186" t="s">
        <v>271</v>
      </c>
      <c r="C86" s="187">
        <v>454</v>
      </c>
      <c r="D86" s="87">
        <v>3.1151579192940804E-3</v>
      </c>
      <c r="E86" s="66">
        <v>734468792.69000006</v>
      </c>
      <c r="F86" s="130">
        <v>2.9997075387963239E-3</v>
      </c>
    </row>
    <row r="87" spans="1:6">
      <c r="A87" s="4"/>
      <c r="B87" s="141" t="s">
        <v>272</v>
      </c>
      <c r="C87" s="69">
        <v>19653</v>
      </c>
      <c r="D87" s="87">
        <v>0.13485065768256951</v>
      </c>
      <c r="E87" s="66">
        <v>24332946115.239975</v>
      </c>
      <c r="F87" s="88">
        <v>9.9380290394200529E-2</v>
      </c>
    </row>
    <row r="88" spans="1:6">
      <c r="A88" s="4"/>
      <c r="B88" s="141" t="s">
        <v>99</v>
      </c>
      <c r="C88" s="69">
        <v>10695</v>
      </c>
      <c r="D88" s="87">
        <v>7.3384612217731696E-2</v>
      </c>
      <c r="E88" s="66">
        <v>16056901497.97002</v>
      </c>
      <c r="F88" s="88">
        <v>6.5579380570768869E-2</v>
      </c>
    </row>
    <row r="89" spans="1:6">
      <c r="A89" s="4"/>
      <c r="B89" s="141" t="s">
        <v>100</v>
      </c>
      <c r="C89" s="69">
        <v>12365</v>
      </c>
      <c r="D89" s="87">
        <v>8.484345302218349E-2</v>
      </c>
      <c r="E89" s="66">
        <v>18083199454.520012</v>
      </c>
      <c r="F89" s="88">
        <v>7.3855159360292036E-2</v>
      </c>
    </row>
    <row r="90" spans="1:6">
      <c r="A90" s="4"/>
      <c r="B90" s="141" t="s">
        <v>101</v>
      </c>
      <c r="C90" s="69">
        <v>14036</v>
      </c>
      <c r="D90" s="87">
        <v>9.6309155407955316E-2</v>
      </c>
      <c r="E90" s="66">
        <v>33092829718.720013</v>
      </c>
      <c r="F90" s="88">
        <v>0.13515728888054498</v>
      </c>
    </row>
    <row r="91" spans="1:6">
      <c r="A91" s="4"/>
      <c r="B91" s="141" t="s">
        <v>102</v>
      </c>
      <c r="C91" s="69">
        <v>725</v>
      </c>
      <c r="D91" s="87">
        <v>4.9746464570224851E-3</v>
      </c>
      <c r="E91" s="66">
        <v>1528914230.6300004</v>
      </c>
      <c r="F91" s="88">
        <v>6.2443708833379227E-3</v>
      </c>
    </row>
    <row r="92" spans="1:6">
      <c r="A92" s="4"/>
      <c r="B92" s="141" t="s">
        <v>103</v>
      </c>
      <c r="C92" s="69">
        <v>57</v>
      </c>
      <c r="D92" s="87">
        <v>3.9111013524176783E-4</v>
      </c>
      <c r="E92" s="66">
        <v>95026779.189999998</v>
      </c>
      <c r="F92" s="88">
        <v>3.8810709013213283E-4</v>
      </c>
    </row>
    <row r="93" spans="1:6">
      <c r="A93" s="4"/>
      <c r="B93" s="141" t="s">
        <v>273</v>
      </c>
      <c r="C93" s="69">
        <v>14912</v>
      </c>
      <c r="D93" s="87">
        <v>0.10231990064430249</v>
      </c>
      <c r="E93" s="66">
        <v>22084466577.89999</v>
      </c>
      <c r="F93" s="88">
        <v>9.019708058853243E-2</v>
      </c>
    </row>
    <row r="94" spans="1:6">
      <c r="A94" s="4"/>
      <c r="B94" s="141" t="s">
        <v>210</v>
      </c>
      <c r="C94" s="69">
        <v>25037</v>
      </c>
      <c r="D94" s="87">
        <v>0.17179341150961649</v>
      </c>
      <c r="E94" s="66">
        <v>40778394868.539917</v>
      </c>
      <c r="F94" s="88">
        <v>0.16654657042562998</v>
      </c>
    </row>
    <row r="95" spans="1:6">
      <c r="A95" s="4"/>
      <c r="B95" s="141" t="s">
        <v>274</v>
      </c>
      <c r="C95" s="69">
        <v>13934</v>
      </c>
      <c r="D95" s="87">
        <v>9.5609274113312159E-2</v>
      </c>
      <c r="E95" s="66">
        <v>20301772722.689995</v>
      </c>
      <c r="F95" s="88">
        <v>8.2916226384701919E-2</v>
      </c>
    </row>
    <row r="96" spans="1:6">
      <c r="A96" s="4"/>
      <c r="B96" s="141" t="s">
        <v>275</v>
      </c>
      <c r="C96" s="69">
        <v>1699</v>
      </c>
      <c r="D96" s="87">
        <v>1.1657826662732693E-2</v>
      </c>
      <c r="E96" s="66">
        <v>3477411918.8099995</v>
      </c>
      <c r="F96" s="88">
        <v>1.4202398865920623E-2</v>
      </c>
    </row>
    <row r="97" spans="1:6">
      <c r="A97" s="4"/>
      <c r="B97" s="141" t="s">
        <v>276</v>
      </c>
      <c r="C97" s="69">
        <v>32172</v>
      </c>
      <c r="D97" s="87">
        <v>0.22075079422803778</v>
      </c>
      <c r="E97" s="66">
        <v>64280467616.410103</v>
      </c>
      <c r="F97" s="88">
        <v>0.26253341901714222</v>
      </c>
    </row>
    <row r="98" spans="1:6">
      <c r="A98" s="4"/>
      <c r="B98" s="76" t="s">
        <v>11</v>
      </c>
      <c r="C98" s="107">
        <v>145739</v>
      </c>
      <c r="D98" s="108">
        <v>1</v>
      </c>
      <c r="E98" s="92">
        <v>244846800293.31003</v>
      </c>
      <c r="F98" s="109">
        <v>0.99999999999999989</v>
      </c>
    </row>
    <row r="99" spans="1:6">
      <c r="A99" s="4"/>
      <c r="B99" s="188"/>
      <c r="C99" s="4"/>
      <c r="D99" s="189"/>
      <c r="E99" s="190"/>
      <c r="F99" s="4"/>
    </row>
    <row r="100" spans="1:6">
      <c r="A100" s="4"/>
      <c r="B100" s="191"/>
      <c r="C100" s="155"/>
      <c r="D100" s="192"/>
      <c r="E100" s="193"/>
      <c r="F100" s="4"/>
    </row>
    <row r="101" spans="1:6">
      <c r="A101" s="4"/>
      <c r="B101" s="178" t="s">
        <v>16</v>
      </c>
      <c r="C101" s="139" t="s">
        <v>7</v>
      </c>
      <c r="D101" s="105" t="s">
        <v>8</v>
      </c>
      <c r="E101" s="139" t="s">
        <v>9</v>
      </c>
      <c r="F101" s="194" t="s">
        <v>10</v>
      </c>
    </row>
    <row r="102" spans="1:6">
      <c r="A102" s="4"/>
      <c r="B102" s="68" t="s">
        <v>17</v>
      </c>
      <c r="C102" s="179">
        <v>145739</v>
      </c>
      <c r="D102" s="130">
        <v>1</v>
      </c>
      <c r="E102" s="195">
        <v>244846800293.31003</v>
      </c>
      <c r="F102" s="67">
        <v>1</v>
      </c>
    </row>
    <row r="103" spans="1:6">
      <c r="A103" s="4"/>
      <c r="B103" s="68" t="s">
        <v>18</v>
      </c>
      <c r="C103" s="144"/>
      <c r="D103" s="90"/>
      <c r="E103" s="74"/>
      <c r="F103" s="75"/>
    </row>
    <row r="104" spans="1:6">
      <c r="A104" s="4"/>
      <c r="B104" s="76" t="s">
        <v>19</v>
      </c>
      <c r="C104" s="77">
        <v>145739</v>
      </c>
      <c r="D104" s="78">
        <v>1</v>
      </c>
      <c r="E104" s="79">
        <v>244846800293.31003</v>
      </c>
      <c r="F104" s="80">
        <v>1</v>
      </c>
    </row>
    <row r="105" spans="1:6">
      <c r="A105" s="4"/>
      <c r="B105" s="196"/>
      <c r="C105" s="197"/>
      <c r="D105" s="198"/>
      <c r="E105" s="199"/>
      <c r="F105" s="4"/>
    </row>
    <row r="106" spans="1:6">
      <c r="A106" s="4"/>
      <c r="B106" s="4"/>
      <c r="C106" s="4"/>
      <c r="D106" s="4"/>
      <c r="E106" s="159"/>
      <c r="F106" s="4"/>
    </row>
    <row r="107" spans="1:6">
      <c r="A107" s="4"/>
      <c r="B107" s="200" t="s">
        <v>20</v>
      </c>
      <c r="C107" s="139" t="s">
        <v>7</v>
      </c>
      <c r="D107" s="105" t="s">
        <v>8</v>
      </c>
      <c r="E107" s="139" t="s">
        <v>9</v>
      </c>
      <c r="F107" s="106" t="s">
        <v>10</v>
      </c>
    </row>
    <row r="108" spans="1:6">
      <c r="A108" s="4"/>
      <c r="B108" s="63" t="s">
        <v>110</v>
      </c>
      <c r="C108" s="187">
        <v>38571</v>
      </c>
      <c r="D108" s="70">
        <v>0.26465805309491625</v>
      </c>
      <c r="E108" s="181">
        <v>59512748465.709953</v>
      </c>
      <c r="F108" s="130">
        <v>0.243061164754523</v>
      </c>
    </row>
    <row r="109" spans="1:6">
      <c r="A109" s="4"/>
      <c r="B109" s="68" t="s">
        <v>111</v>
      </c>
      <c r="C109" s="69">
        <v>77831</v>
      </c>
      <c r="D109" s="70">
        <v>0.53404373571933383</v>
      </c>
      <c r="E109" s="201">
        <v>133129500679.10982</v>
      </c>
      <c r="F109" s="88">
        <v>0.5437257114229378</v>
      </c>
    </row>
    <row r="110" spans="1:6">
      <c r="A110" s="4"/>
      <c r="B110" s="68" t="s">
        <v>112</v>
      </c>
      <c r="C110" s="69">
        <v>2724</v>
      </c>
      <c r="D110" s="70">
        <v>1.8690947515764483E-2</v>
      </c>
      <c r="E110" s="201">
        <v>3195222427.4599991</v>
      </c>
      <c r="F110" s="88">
        <v>1.3049884350672914E-2</v>
      </c>
    </row>
    <row r="111" spans="1:6">
      <c r="A111" s="4"/>
      <c r="B111" s="68" t="s">
        <v>113</v>
      </c>
      <c r="C111" s="69">
        <v>6226</v>
      </c>
      <c r="D111" s="70">
        <v>4.2720205298513093E-2</v>
      </c>
      <c r="E111" s="201">
        <v>10841652344.259991</v>
      </c>
      <c r="F111" s="88">
        <v>4.427933030479643E-2</v>
      </c>
    </row>
    <row r="112" spans="1:6">
      <c r="A112" s="4"/>
      <c r="B112" s="68" t="s">
        <v>114</v>
      </c>
      <c r="C112" s="69">
        <v>20387</v>
      </c>
      <c r="D112" s="70">
        <v>0.13988705837147228</v>
      </c>
      <c r="E112" s="202">
        <v>38167676376.77002</v>
      </c>
      <c r="F112" s="88">
        <v>0.15588390916706998</v>
      </c>
    </row>
    <row r="113" spans="1:6">
      <c r="A113" s="4"/>
      <c r="B113" s="76" t="s">
        <v>11</v>
      </c>
      <c r="C113" s="203">
        <v>145739</v>
      </c>
      <c r="D113" s="108">
        <v>0.99999999999999989</v>
      </c>
      <c r="E113" s="92">
        <v>244846800293.30975</v>
      </c>
      <c r="F113" s="108">
        <v>1.0000000000000002</v>
      </c>
    </row>
    <row r="114" spans="1:6">
      <c r="A114" s="4"/>
      <c r="B114" s="4"/>
      <c r="C114" s="4"/>
      <c r="D114" s="4"/>
      <c r="E114" s="159"/>
      <c r="F114" s="4"/>
    </row>
    <row r="115" spans="1:6">
      <c r="A115" s="4"/>
      <c r="B115" s="4"/>
      <c r="C115" s="4"/>
      <c r="D115" s="4"/>
      <c r="E115" s="159"/>
      <c r="F115" s="4"/>
    </row>
    <row r="116" spans="1:6">
      <c r="A116" s="4"/>
      <c r="B116" s="200" t="s">
        <v>21</v>
      </c>
      <c r="C116" s="139" t="s">
        <v>7</v>
      </c>
      <c r="D116" s="105" t="s">
        <v>8</v>
      </c>
      <c r="E116" s="139" t="s">
        <v>9</v>
      </c>
      <c r="F116" s="194" t="s">
        <v>10</v>
      </c>
    </row>
    <row r="117" spans="1:6">
      <c r="A117" s="4"/>
      <c r="B117" s="63" t="s">
        <v>22</v>
      </c>
      <c r="C117" s="69">
        <v>114411</v>
      </c>
      <c r="D117" s="130">
        <v>0.78504038040606838</v>
      </c>
      <c r="E117" s="66">
        <v>203722461303.09982</v>
      </c>
      <c r="F117" s="67">
        <v>0.83204052925769956</v>
      </c>
    </row>
    <row r="118" spans="1:6">
      <c r="A118" s="4"/>
      <c r="B118" s="68" t="s">
        <v>79</v>
      </c>
      <c r="C118" s="69">
        <v>31328</v>
      </c>
      <c r="D118" s="88">
        <v>0.21495961959393162</v>
      </c>
      <c r="E118" s="66">
        <v>41124338990.210037</v>
      </c>
      <c r="F118" s="71">
        <v>0.16795947074230036</v>
      </c>
    </row>
    <row r="119" spans="1:6">
      <c r="A119" s="4"/>
      <c r="B119" s="68" t="s">
        <v>155</v>
      </c>
      <c r="C119" s="204"/>
      <c r="D119" s="90"/>
      <c r="E119" s="74"/>
      <c r="F119" s="75"/>
    </row>
    <row r="120" spans="1:6">
      <c r="A120" s="4"/>
      <c r="B120" s="76" t="s">
        <v>11</v>
      </c>
      <c r="C120" s="77">
        <v>145739</v>
      </c>
      <c r="D120" s="78">
        <v>1</v>
      </c>
      <c r="E120" s="79">
        <v>244846800293.30988</v>
      </c>
      <c r="F120" s="80">
        <v>0.99999999999999989</v>
      </c>
    </row>
    <row r="121" spans="1:6">
      <c r="A121" s="4"/>
      <c r="B121" s="205"/>
      <c r="C121" s="205"/>
      <c r="D121" s="205"/>
      <c r="E121" s="206"/>
      <c r="F121" s="4"/>
    </row>
    <row r="122" spans="1:6">
      <c r="B122" s="4"/>
      <c r="C122" s="4"/>
      <c r="D122" s="4"/>
      <c r="E122" s="159"/>
      <c r="F122" s="4"/>
    </row>
    <row r="123" spans="1:6">
      <c r="A123" s="4"/>
      <c r="B123" s="178" t="s">
        <v>23</v>
      </c>
      <c r="C123" s="139" t="s">
        <v>7</v>
      </c>
      <c r="D123" s="207" t="s">
        <v>8</v>
      </c>
      <c r="E123" s="208" t="s">
        <v>9</v>
      </c>
      <c r="F123" s="106" t="s">
        <v>10</v>
      </c>
    </row>
    <row r="124" spans="1:6">
      <c r="A124" s="4"/>
      <c r="B124" s="68" t="s">
        <v>115</v>
      </c>
      <c r="C124" s="209">
        <v>20683</v>
      </c>
      <c r="D124" s="180">
        <v>0.14191808644220147</v>
      </c>
      <c r="E124" s="66">
        <v>48527867242.259987</v>
      </c>
      <c r="F124" s="67">
        <v>0.19819686099277939</v>
      </c>
    </row>
    <row r="125" spans="1:6">
      <c r="A125" s="4"/>
      <c r="B125" s="68" t="s">
        <v>116</v>
      </c>
      <c r="C125" s="69">
        <v>11972</v>
      </c>
      <c r="D125" s="87">
        <v>8.2146851563411311E-2</v>
      </c>
      <c r="E125" s="66">
        <v>26751632832.109997</v>
      </c>
      <c r="F125" s="71">
        <v>0.10925865806726219</v>
      </c>
    </row>
    <row r="126" spans="1:6">
      <c r="A126" s="4"/>
      <c r="B126" s="68" t="s">
        <v>117</v>
      </c>
      <c r="C126" s="69">
        <v>9717</v>
      </c>
      <c r="D126" s="87">
        <v>6.6673985686741363E-2</v>
      </c>
      <c r="E126" s="66">
        <v>20769480171.190018</v>
      </c>
      <c r="F126" s="71">
        <v>8.4826430838832984E-2</v>
      </c>
    </row>
    <row r="127" spans="1:6">
      <c r="A127" s="4"/>
      <c r="B127" s="68" t="s">
        <v>118</v>
      </c>
      <c r="C127" s="69">
        <v>11783</v>
      </c>
      <c r="D127" s="87">
        <v>8.0850012693925444E-2</v>
      </c>
      <c r="E127" s="66">
        <v>23064267247.749977</v>
      </c>
      <c r="F127" s="71">
        <v>9.4198769271726365E-2</v>
      </c>
    </row>
    <row r="128" spans="1:6">
      <c r="A128" s="4"/>
      <c r="B128" s="68" t="s">
        <v>119</v>
      </c>
      <c r="C128" s="69">
        <v>9910</v>
      </c>
      <c r="D128" s="87">
        <v>6.7998270881507353E-2</v>
      </c>
      <c r="E128" s="66">
        <v>18410872027.490005</v>
      </c>
      <c r="F128" s="71">
        <v>7.5193435264152994E-2</v>
      </c>
    </row>
    <row r="129" spans="1:6">
      <c r="A129" s="4"/>
      <c r="B129" s="68" t="s">
        <v>120</v>
      </c>
      <c r="C129" s="69">
        <v>9867</v>
      </c>
      <c r="D129" s="87">
        <v>6.770322288474602E-2</v>
      </c>
      <c r="E129" s="66">
        <v>16940918973.510012</v>
      </c>
      <c r="F129" s="71">
        <v>6.9189872823397836E-2</v>
      </c>
    </row>
    <row r="130" spans="1:6">
      <c r="A130" s="4"/>
      <c r="B130" s="68" t="s">
        <v>121</v>
      </c>
      <c r="C130" s="69">
        <v>7401</v>
      </c>
      <c r="D130" s="87">
        <v>5.0782563349549538E-2</v>
      </c>
      <c r="E130" s="66">
        <v>12409490940.08</v>
      </c>
      <c r="F130" s="71">
        <v>5.0682675555548458E-2</v>
      </c>
    </row>
    <row r="131" spans="1:6">
      <c r="A131" s="4"/>
      <c r="B131" s="68" t="s">
        <v>122</v>
      </c>
      <c r="C131" s="69">
        <v>7589</v>
      </c>
      <c r="D131" s="87">
        <v>5.2072540637715367E-2</v>
      </c>
      <c r="E131" s="66">
        <v>12184157165.990025</v>
      </c>
      <c r="F131" s="71">
        <v>4.9762370394035048E-2</v>
      </c>
    </row>
    <row r="132" spans="1:6">
      <c r="A132" s="4"/>
      <c r="B132" s="68" t="s">
        <v>123</v>
      </c>
      <c r="C132" s="210">
        <v>56817</v>
      </c>
      <c r="D132" s="204">
        <v>0.38985446586020212</v>
      </c>
      <c r="E132" s="74">
        <v>65788113692.930038</v>
      </c>
      <c r="F132" s="75">
        <v>0.26869092679226475</v>
      </c>
    </row>
    <row r="133" spans="1:6">
      <c r="A133" s="4"/>
      <c r="B133" s="76" t="s">
        <v>11</v>
      </c>
      <c r="C133" s="77">
        <v>145739</v>
      </c>
      <c r="D133" s="78">
        <v>1</v>
      </c>
      <c r="E133" s="79">
        <v>244846800293.31006</v>
      </c>
      <c r="F133" s="80">
        <v>1</v>
      </c>
    </row>
    <row r="134" spans="1:6">
      <c r="A134" s="4"/>
      <c r="B134" s="205"/>
      <c r="C134" s="205"/>
      <c r="D134" s="205"/>
      <c r="E134" s="206"/>
      <c r="F134" s="4"/>
    </row>
    <row r="135" spans="1:6">
      <c r="A135" s="4"/>
      <c r="B135" s="205"/>
      <c r="C135" s="205"/>
      <c r="D135" s="205"/>
      <c r="E135" s="206"/>
      <c r="F135" s="4"/>
    </row>
    <row r="136" spans="1:6">
      <c r="A136" s="4"/>
      <c r="B136" s="178" t="s">
        <v>80</v>
      </c>
      <c r="C136" s="139" t="s">
        <v>7</v>
      </c>
      <c r="D136" s="207" t="s">
        <v>8</v>
      </c>
      <c r="E136" s="208" t="s">
        <v>9</v>
      </c>
      <c r="F136" s="106" t="s">
        <v>10</v>
      </c>
    </row>
    <row r="137" spans="1:6">
      <c r="A137" s="4"/>
      <c r="B137" s="68" t="s">
        <v>124</v>
      </c>
      <c r="C137" s="209">
        <v>2905</v>
      </c>
      <c r="D137" s="180">
        <v>1.9932893734690097E-2</v>
      </c>
      <c r="E137" s="66">
        <v>593937941.4799999</v>
      </c>
      <c r="F137" s="67">
        <v>2.4257533313423018E-3</v>
      </c>
    </row>
    <row r="138" spans="1:6">
      <c r="A138" s="4"/>
      <c r="B138" s="68" t="s">
        <v>125</v>
      </c>
      <c r="C138" s="69">
        <v>4521</v>
      </c>
      <c r="D138" s="87">
        <v>3.1021209147860215E-2</v>
      </c>
      <c r="E138" s="66">
        <v>1955829455.1000011</v>
      </c>
      <c r="F138" s="71">
        <v>7.9879722861685327E-3</v>
      </c>
    </row>
    <row r="139" spans="1:6">
      <c r="A139" s="4"/>
      <c r="B139" s="68" t="s">
        <v>126</v>
      </c>
      <c r="C139" s="69">
        <v>6322</v>
      </c>
      <c r="D139" s="87">
        <v>4.3378917105236073E-2</v>
      </c>
      <c r="E139" s="66">
        <v>4451001406.3000011</v>
      </c>
      <c r="F139" s="71">
        <v>1.8178719921877688E-2</v>
      </c>
    </row>
    <row r="140" spans="1:6">
      <c r="A140" s="4"/>
      <c r="B140" s="68" t="s">
        <v>127</v>
      </c>
      <c r="C140" s="69">
        <v>9570</v>
      </c>
      <c r="D140" s="87">
        <v>6.5665333232696813E-2</v>
      </c>
      <c r="E140" s="66">
        <v>8771689341.9299927</v>
      </c>
      <c r="F140" s="71">
        <v>3.5825215324121452E-2</v>
      </c>
    </row>
    <row r="141" spans="1:6">
      <c r="A141" s="4"/>
      <c r="B141" s="68" t="s">
        <v>128</v>
      </c>
      <c r="C141" s="69">
        <v>12496</v>
      </c>
      <c r="D141" s="87">
        <v>8.574232017510755E-2</v>
      </c>
      <c r="E141" s="66">
        <v>14048112133.919998</v>
      </c>
      <c r="F141" s="71">
        <v>5.7375110138630801E-2</v>
      </c>
    </row>
    <row r="142" spans="1:6">
      <c r="A142" s="4"/>
      <c r="B142" s="68" t="s">
        <v>129</v>
      </c>
      <c r="C142" s="69">
        <v>16310</v>
      </c>
      <c r="D142" s="87">
        <v>0.11191239132970585</v>
      </c>
      <c r="E142" s="66">
        <v>21356779827.730019</v>
      </c>
      <c r="F142" s="71">
        <v>8.7225072176340623E-2</v>
      </c>
    </row>
    <row r="143" spans="1:6">
      <c r="A143" s="4"/>
      <c r="B143" s="68" t="s">
        <v>130</v>
      </c>
      <c r="C143" s="69">
        <v>23793</v>
      </c>
      <c r="D143" s="87">
        <v>0.16325760434749792</v>
      </c>
      <c r="E143" s="66">
        <v>37318798230.079941</v>
      </c>
      <c r="F143" s="71">
        <v>0.15241693248747601</v>
      </c>
    </row>
    <row r="144" spans="1:6">
      <c r="A144" s="4"/>
      <c r="B144" s="68" t="s">
        <v>131</v>
      </c>
      <c r="C144" s="69">
        <v>25911</v>
      </c>
      <c r="D144" s="87">
        <v>0.17779043358332361</v>
      </c>
      <c r="E144" s="66">
        <v>49175280054.030014</v>
      </c>
      <c r="F144" s="71">
        <v>0.20084101566825194</v>
      </c>
    </row>
    <row r="145" spans="1:6">
      <c r="A145" s="4"/>
      <c r="B145" s="68" t="s">
        <v>132</v>
      </c>
      <c r="C145" s="69">
        <v>18138</v>
      </c>
      <c r="D145" s="87">
        <v>0.12445536198272254</v>
      </c>
      <c r="E145" s="66">
        <v>40107897064.459991</v>
      </c>
      <c r="F145" s="71">
        <v>0.1638081323358665</v>
      </c>
    </row>
    <row r="146" spans="1:6">
      <c r="A146" s="4"/>
      <c r="B146" s="68" t="s">
        <v>133</v>
      </c>
      <c r="C146" s="69">
        <v>25647</v>
      </c>
      <c r="D146" s="87">
        <v>0.17597897611483543</v>
      </c>
      <c r="E146" s="66">
        <v>66798448660.339981</v>
      </c>
      <c r="F146" s="71">
        <v>0.27281732324179836</v>
      </c>
    </row>
    <row r="147" spans="1:6">
      <c r="A147" s="4"/>
      <c r="B147" s="68" t="s">
        <v>156</v>
      </c>
      <c r="C147" s="210">
        <v>126</v>
      </c>
      <c r="D147" s="204">
        <v>8.6455924632390776E-4</v>
      </c>
      <c r="E147" s="74">
        <v>269026177.94</v>
      </c>
      <c r="F147" s="75">
        <v>1.098753088125819E-3</v>
      </c>
    </row>
    <row r="148" spans="1:6">
      <c r="A148" s="4"/>
      <c r="B148" s="76" t="s">
        <v>11</v>
      </c>
      <c r="C148" s="77">
        <v>145739</v>
      </c>
      <c r="D148" s="78">
        <v>1</v>
      </c>
      <c r="E148" s="79">
        <v>244846800293.30994</v>
      </c>
      <c r="F148" s="80">
        <v>0.99999999999999989</v>
      </c>
    </row>
    <row r="149" spans="1:6">
      <c r="A149" s="4"/>
      <c r="B149" s="205"/>
      <c r="C149" s="205"/>
      <c r="D149" s="205"/>
      <c r="E149" s="206"/>
      <c r="F149" s="4"/>
    </row>
    <row r="150" spans="1:6">
      <c r="A150" s="4"/>
      <c r="B150" s="4"/>
      <c r="C150" s="206"/>
      <c r="D150" s="211"/>
      <c r="E150" s="212"/>
      <c r="F150" s="4"/>
    </row>
    <row r="151" spans="1:6">
      <c r="A151" s="4"/>
      <c r="B151" s="200" t="s">
        <v>24</v>
      </c>
      <c r="C151" s="104" t="s">
        <v>7</v>
      </c>
      <c r="D151" s="105" t="s">
        <v>8</v>
      </c>
      <c r="E151" s="105" t="s">
        <v>9</v>
      </c>
      <c r="F151" s="194" t="s">
        <v>10</v>
      </c>
    </row>
    <row r="152" spans="1:6">
      <c r="A152" s="4"/>
      <c r="B152" s="63" t="s">
        <v>25</v>
      </c>
      <c r="C152" s="209">
        <v>142357</v>
      </c>
      <c r="D152" s="65">
        <v>0.97679413197565512</v>
      </c>
      <c r="E152" s="66">
        <v>238854206408.55951</v>
      </c>
      <c r="F152" s="67">
        <v>0.97552512886600407</v>
      </c>
    </row>
    <row r="153" spans="1:6">
      <c r="A153" s="4"/>
      <c r="B153" s="68" t="s">
        <v>26</v>
      </c>
      <c r="C153" s="69">
        <v>3382</v>
      </c>
      <c r="D153" s="87">
        <v>2.3205868024344892E-2</v>
      </c>
      <c r="E153" s="66">
        <v>5992593884.7499971</v>
      </c>
      <c r="F153" s="71">
        <v>2.4474871133995969E-2</v>
      </c>
    </row>
    <row r="154" spans="1:6">
      <c r="A154" s="4"/>
      <c r="B154" s="68" t="s">
        <v>155</v>
      </c>
      <c r="C154" s="144"/>
      <c r="D154" s="204"/>
      <c r="E154" s="213"/>
      <c r="F154" s="90"/>
    </row>
    <row r="155" spans="1:6">
      <c r="A155" s="4"/>
      <c r="B155" s="76" t="s">
        <v>11</v>
      </c>
      <c r="C155" s="77">
        <v>145739</v>
      </c>
      <c r="D155" s="78">
        <v>1</v>
      </c>
      <c r="E155" s="79">
        <v>244846800293.30951</v>
      </c>
      <c r="F155" s="80">
        <v>1</v>
      </c>
    </row>
    <row r="156" spans="1:6">
      <c r="A156" s="4"/>
      <c r="B156" s="4"/>
      <c r="C156" s="156"/>
      <c r="D156" s="156"/>
      <c r="E156" s="212"/>
      <c r="F156" s="4"/>
    </row>
    <row r="157" spans="1:6">
      <c r="A157" s="4"/>
      <c r="B157" s="156"/>
      <c r="C157" s="156"/>
      <c r="D157" s="156"/>
      <c r="E157" s="212"/>
      <c r="F157" s="4"/>
    </row>
    <row r="158" spans="1:6">
      <c r="A158" s="4"/>
      <c r="B158" s="200" t="s">
        <v>27</v>
      </c>
      <c r="C158" s="139" t="s">
        <v>7</v>
      </c>
      <c r="D158" s="105" t="s">
        <v>8</v>
      </c>
      <c r="E158" s="105" t="s">
        <v>9</v>
      </c>
      <c r="F158" s="194" t="s">
        <v>10</v>
      </c>
    </row>
    <row r="159" spans="1:6">
      <c r="A159" s="4"/>
      <c r="B159" s="63" t="s">
        <v>134</v>
      </c>
      <c r="C159" s="209">
        <v>12431</v>
      </c>
      <c r="D159" s="87">
        <v>8.5296317389305543E-2</v>
      </c>
      <c r="E159" s="66">
        <v>2116486401.7600005</v>
      </c>
      <c r="F159" s="71">
        <v>8.6441252212591368E-3</v>
      </c>
    </row>
    <row r="160" spans="1:6">
      <c r="A160" s="4"/>
      <c r="B160" s="68" t="s">
        <v>135</v>
      </c>
      <c r="C160" s="69">
        <v>5671</v>
      </c>
      <c r="D160" s="87">
        <v>3.8912027665895882E-2</v>
      </c>
      <c r="E160" s="66">
        <v>1998160739.2400019</v>
      </c>
      <c r="F160" s="71">
        <v>8.1608611460159547E-3</v>
      </c>
    </row>
    <row r="161" spans="1:6">
      <c r="A161" s="4"/>
      <c r="B161" s="68" t="s">
        <v>136</v>
      </c>
      <c r="C161" s="69">
        <v>5891</v>
      </c>
      <c r="D161" s="87">
        <v>4.0421575556302707E-2</v>
      </c>
      <c r="E161" s="66">
        <v>2667420268.8200006</v>
      </c>
      <c r="F161" s="71">
        <v>1.0894241891765013E-2</v>
      </c>
    </row>
    <row r="162" spans="1:6">
      <c r="A162" s="4"/>
      <c r="B162" s="68" t="s">
        <v>137</v>
      </c>
      <c r="C162" s="69">
        <v>13635</v>
      </c>
      <c r="D162" s="87">
        <v>9.3557661298622877E-2</v>
      </c>
      <c r="E162" s="66">
        <v>8553891850.4600019</v>
      </c>
      <c r="F162" s="71">
        <v>3.4935689746457839E-2</v>
      </c>
    </row>
    <row r="163" spans="1:6">
      <c r="A163" s="4"/>
      <c r="B163" s="68" t="s">
        <v>138</v>
      </c>
      <c r="C163" s="69">
        <v>13721</v>
      </c>
      <c r="D163" s="87">
        <v>9.4147757292145542E-2</v>
      </c>
      <c r="E163" s="66">
        <v>12082097044.640041</v>
      </c>
      <c r="F163" s="71">
        <v>4.9345537822697697E-2</v>
      </c>
    </row>
    <row r="164" spans="1:6">
      <c r="A164" s="4"/>
      <c r="B164" s="68" t="s">
        <v>139</v>
      </c>
      <c r="C164" s="69">
        <v>26550</v>
      </c>
      <c r="D164" s="87">
        <v>0.18217498404682342</v>
      </c>
      <c r="E164" s="66">
        <v>33263316423.360085</v>
      </c>
      <c r="F164" s="71">
        <v>0.13585358838062356</v>
      </c>
    </row>
    <row r="165" spans="1:6">
      <c r="A165" s="4"/>
      <c r="B165" s="68" t="s">
        <v>140</v>
      </c>
      <c r="C165" s="69">
        <v>22500</v>
      </c>
      <c r="D165" s="87">
        <v>0.15438557970069783</v>
      </c>
      <c r="E165" s="66">
        <v>39246976236.559891</v>
      </c>
      <c r="F165" s="71">
        <v>0.1602919711000701</v>
      </c>
    </row>
    <row r="166" spans="1:6">
      <c r="A166" s="4"/>
      <c r="B166" s="68" t="s">
        <v>141</v>
      </c>
      <c r="C166" s="69">
        <v>26937</v>
      </c>
      <c r="D166" s="87">
        <v>0.18483041601767544</v>
      </c>
      <c r="E166" s="66">
        <v>65728107284.010017</v>
      </c>
      <c r="F166" s="71">
        <v>0.26844584942613975</v>
      </c>
    </row>
    <row r="167" spans="1:6">
      <c r="A167" s="4"/>
      <c r="B167" s="68" t="s">
        <v>142</v>
      </c>
      <c r="C167" s="210">
        <v>18403</v>
      </c>
      <c r="D167" s="90">
        <v>0.12627368103253075</v>
      </c>
      <c r="E167" s="74">
        <v>79190344044.460022</v>
      </c>
      <c r="F167" s="90">
        <v>0.323428135264971</v>
      </c>
    </row>
    <row r="168" spans="1:6">
      <c r="A168" s="4"/>
      <c r="B168" s="76" t="s">
        <v>11</v>
      </c>
      <c r="C168" s="77">
        <v>145739</v>
      </c>
      <c r="D168" s="78">
        <v>1</v>
      </c>
      <c r="E168" s="79">
        <v>244846800293.31006</v>
      </c>
      <c r="F168" s="78">
        <v>1.0000000000000013</v>
      </c>
    </row>
    <row r="169" spans="1:6">
      <c r="A169" s="4"/>
      <c r="B169" s="214"/>
      <c r="C169" s="39"/>
      <c r="D169" s="42"/>
      <c r="E169" s="215"/>
      <c r="F169" s="42"/>
    </row>
    <row r="170" spans="1:6">
      <c r="A170" s="4"/>
      <c r="B170" s="205"/>
      <c r="C170" s="156"/>
      <c r="D170" s="156"/>
      <c r="E170" s="212"/>
      <c r="F170" s="4"/>
    </row>
    <row r="171" spans="1:6">
      <c r="A171" s="4"/>
      <c r="B171" s="200" t="s">
        <v>28</v>
      </c>
      <c r="C171" s="139" t="s">
        <v>7</v>
      </c>
      <c r="D171" s="105" t="s">
        <v>8</v>
      </c>
      <c r="E171" s="105" t="s">
        <v>9</v>
      </c>
      <c r="F171" s="106" t="s">
        <v>10</v>
      </c>
    </row>
    <row r="172" spans="1:6">
      <c r="A172" s="4"/>
      <c r="B172" s="186" t="s">
        <v>2</v>
      </c>
      <c r="C172" s="64">
        <v>63</v>
      </c>
      <c r="D172" s="87">
        <v>4.3227962316195388E-4</v>
      </c>
      <c r="E172" s="66">
        <v>130824660.78999999</v>
      </c>
      <c r="F172" s="71">
        <v>5.3431231542859037E-4</v>
      </c>
    </row>
    <row r="173" spans="1:6">
      <c r="A173" s="4"/>
      <c r="B173" s="141" t="s">
        <v>143</v>
      </c>
      <c r="C173" s="69">
        <v>2</v>
      </c>
      <c r="D173" s="87">
        <v>1.3723162640062029E-5</v>
      </c>
      <c r="E173" s="66">
        <v>3645960</v>
      </c>
      <c r="F173" s="71">
        <v>1.4890780666246767E-5</v>
      </c>
    </row>
    <row r="174" spans="1:6">
      <c r="A174" s="4"/>
      <c r="B174" s="141" t="s">
        <v>144</v>
      </c>
      <c r="C174" s="69">
        <v>145340</v>
      </c>
      <c r="D174" s="87">
        <v>0.99726222905330764</v>
      </c>
      <c r="E174" s="66">
        <v>244321172683.00983</v>
      </c>
      <c r="F174" s="71">
        <v>0.99785323880209886</v>
      </c>
    </row>
    <row r="175" spans="1:6">
      <c r="A175" s="4"/>
      <c r="B175" s="141" t="s">
        <v>1</v>
      </c>
      <c r="C175" s="69">
        <v>205</v>
      </c>
      <c r="D175" s="87">
        <v>1.406624170606358E-3</v>
      </c>
      <c r="E175" s="66">
        <v>220361700.31</v>
      </c>
      <c r="F175" s="71">
        <v>8.9999828482962294E-4</v>
      </c>
    </row>
    <row r="176" spans="1:6">
      <c r="A176" s="4"/>
      <c r="B176" s="141" t="s">
        <v>145</v>
      </c>
      <c r="C176" s="69">
        <v>127</v>
      </c>
      <c r="D176" s="87">
        <v>8.7142082764393887E-4</v>
      </c>
      <c r="E176" s="66">
        <v>169393663.19999999</v>
      </c>
      <c r="F176" s="71">
        <v>6.918353149686986E-4</v>
      </c>
    </row>
    <row r="177" spans="1:6">
      <c r="A177" s="4"/>
      <c r="B177" s="143" t="s">
        <v>146</v>
      </c>
      <c r="C177" s="210">
        <v>2</v>
      </c>
      <c r="D177" s="90">
        <v>1.3723162640062029E-5</v>
      </c>
      <c r="E177" s="74">
        <v>1401626</v>
      </c>
      <c r="F177" s="75">
        <v>5.724502008280066E-6</v>
      </c>
    </row>
    <row r="178" spans="1:6">
      <c r="A178" s="4"/>
      <c r="B178" s="76" t="s">
        <v>11</v>
      </c>
      <c r="C178" s="77">
        <v>145739</v>
      </c>
      <c r="D178" s="78">
        <v>0.99999999999999989</v>
      </c>
      <c r="E178" s="79">
        <v>244846800293.30984</v>
      </c>
      <c r="F178" s="80">
        <v>1.0000000000000004</v>
      </c>
    </row>
    <row r="179" spans="1:6">
      <c r="A179" s="4"/>
      <c r="B179" s="205"/>
      <c r="C179" s="156"/>
      <c r="D179" s="156"/>
      <c r="E179" s="212"/>
      <c r="F179" s="4"/>
    </row>
    <row r="180" spans="1:6">
      <c r="A180" s="4"/>
      <c r="B180" s="4"/>
      <c r="C180" s="4"/>
      <c r="D180" s="4"/>
      <c r="E180" s="159"/>
      <c r="F180" s="4"/>
    </row>
    <row r="181" spans="1:6">
      <c r="A181" s="4"/>
      <c r="B181" s="200" t="s">
        <v>29</v>
      </c>
      <c r="C181" s="139" t="s">
        <v>7</v>
      </c>
      <c r="D181" s="105" t="s">
        <v>8</v>
      </c>
      <c r="E181" s="139" t="s">
        <v>9</v>
      </c>
      <c r="F181" s="194" t="s">
        <v>10</v>
      </c>
    </row>
    <row r="182" spans="1:6">
      <c r="A182" s="4"/>
      <c r="B182" s="63" t="s">
        <v>30</v>
      </c>
      <c r="C182" s="179"/>
      <c r="D182" s="130"/>
      <c r="E182" s="66"/>
      <c r="F182" s="67"/>
    </row>
    <row r="183" spans="1:6">
      <c r="A183" s="4"/>
      <c r="B183" s="68" t="s">
        <v>31</v>
      </c>
      <c r="C183" s="142">
        <v>145739</v>
      </c>
      <c r="D183" s="88">
        <v>1</v>
      </c>
      <c r="E183" s="66">
        <v>244846800293.30984</v>
      </c>
      <c r="F183" s="71">
        <v>1</v>
      </c>
    </row>
    <row r="184" spans="1:6">
      <c r="A184" s="4"/>
      <c r="B184" s="68" t="s">
        <v>32</v>
      </c>
      <c r="C184" s="142"/>
      <c r="D184" s="88"/>
      <c r="E184" s="66"/>
      <c r="F184" s="71"/>
    </row>
    <row r="185" spans="1:6">
      <c r="A185" s="4"/>
      <c r="B185" s="68" t="s">
        <v>33</v>
      </c>
      <c r="C185" s="142"/>
      <c r="D185" s="88"/>
      <c r="E185" s="66"/>
      <c r="F185" s="71"/>
    </row>
    <row r="186" spans="1:6">
      <c r="A186" s="4"/>
      <c r="B186" s="174" t="s">
        <v>155</v>
      </c>
      <c r="C186" s="144"/>
      <c r="D186" s="90"/>
      <c r="E186" s="74"/>
      <c r="F186" s="75"/>
    </row>
    <row r="187" spans="1:6">
      <c r="A187" s="4"/>
      <c r="B187" s="76" t="s">
        <v>11</v>
      </c>
      <c r="C187" s="77">
        <v>145739</v>
      </c>
      <c r="D187" s="78">
        <v>1</v>
      </c>
      <c r="E187" s="79">
        <v>244846800293.30984</v>
      </c>
      <c r="F187" s="80">
        <v>1</v>
      </c>
    </row>
    <row r="190" spans="1:6">
      <c r="B190" s="200" t="s">
        <v>105</v>
      </c>
      <c r="C190" s="104" t="s">
        <v>7</v>
      </c>
      <c r="D190" s="207" t="s">
        <v>81</v>
      </c>
      <c r="E190" s="139" t="s">
        <v>9</v>
      </c>
      <c r="F190" s="106" t="s">
        <v>10</v>
      </c>
    </row>
    <row r="191" spans="1:6">
      <c r="B191" s="216">
        <v>1</v>
      </c>
      <c r="C191" s="187">
        <v>1</v>
      </c>
      <c r="D191" s="130" t="s">
        <v>262</v>
      </c>
      <c r="E191" s="66">
        <v>15968906</v>
      </c>
      <c r="F191" s="217">
        <v>6.5219990544578653E-5</v>
      </c>
    </row>
    <row r="192" spans="1:6">
      <c r="B192" s="218">
        <v>2</v>
      </c>
      <c r="C192" s="69">
        <v>1</v>
      </c>
      <c r="D192" s="88" t="s">
        <v>262</v>
      </c>
      <c r="E192" s="66">
        <v>15821763</v>
      </c>
      <c r="F192" s="217">
        <v>6.4619031088201308E-5</v>
      </c>
    </row>
    <row r="193" spans="2:6">
      <c r="B193" s="218">
        <v>3</v>
      </c>
      <c r="C193" s="69">
        <v>1</v>
      </c>
      <c r="D193" s="88" t="s">
        <v>262</v>
      </c>
      <c r="E193" s="66">
        <v>15715619</v>
      </c>
      <c r="F193" s="217">
        <v>6.4185519194752644E-5</v>
      </c>
    </row>
    <row r="194" spans="2:6">
      <c r="B194" s="218">
        <v>4</v>
      </c>
      <c r="C194" s="69">
        <v>1</v>
      </c>
      <c r="D194" s="88" t="s">
        <v>262</v>
      </c>
      <c r="E194" s="66">
        <v>15662267</v>
      </c>
      <c r="F194" s="217">
        <v>6.3967619675804111E-5</v>
      </c>
    </row>
    <row r="195" spans="2:6">
      <c r="B195" s="218">
        <v>5</v>
      </c>
      <c r="C195" s="69">
        <v>1</v>
      </c>
      <c r="D195" s="88" t="s">
        <v>262</v>
      </c>
      <c r="E195" s="66">
        <v>15500000</v>
      </c>
      <c r="F195" s="217">
        <v>6.3304890982573828E-5</v>
      </c>
    </row>
    <row r="196" spans="2:6">
      <c r="B196" s="218">
        <v>6</v>
      </c>
      <c r="C196" s="69">
        <v>1</v>
      </c>
      <c r="D196" s="88" t="s">
        <v>262</v>
      </c>
      <c r="E196" s="66">
        <v>15356508.26</v>
      </c>
      <c r="F196" s="217">
        <v>6.2718843953051261E-5</v>
      </c>
    </row>
    <row r="197" spans="2:6">
      <c r="B197" s="218">
        <v>7</v>
      </c>
      <c r="C197" s="69">
        <v>1</v>
      </c>
      <c r="D197" s="88" t="s">
        <v>262</v>
      </c>
      <c r="E197" s="66">
        <v>15258171</v>
      </c>
      <c r="F197" s="217">
        <v>6.231721624183674E-5</v>
      </c>
    </row>
    <row r="198" spans="2:6">
      <c r="B198" s="218">
        <v>8</v>
      </c>
      <c r="C198" s="69">
        <v>1</v>
      </c>
      <c r="D198" s="88" t="s">
        <v>262</v>
      </c>
      <c r="E198" s="66">
        <v>15000000</v>
      </c>
      <c r="F198" s="217">
        <v>6.1262797725071449E-5</v>
      </c>
    </row>
    <row r="199" spans="2:6">
      <c r="B199" s="218">
        <v>9</v>
      </c>
      <c r="C199" s="69">
        <v>1</v>
      </c>
      <c r="D199" s="88" t="s">
        <v>262</v>
      </c>
      <c r="E199" s="66">
        <v>14990000</v>
      </c>
      <c r="F199" s="217">
        <v>6.1221955859921395E-5</v>
      </c>
    </row>
    <row r="200" spans="2:6">
      <c r="B200" s="218">
        <v>10</v>
      </c>
      <c r="C200" s="89">
        <v>1</v>
      </c>
      <c r="D200" s="90" t="s">
        <v>262</v>
      </c>
      <c r="E200" s="74">
        <v>14922808</v>
      </c>
      <c r="F200" s="219">
        <v>6.0947531199605202E-5</v>
      </c>
    </row>
    <row r="201" spans="2:6">
      <c r="B201" s="76" t="s">
        <v>82</v>
      </c>
      <c r="C201" s="77">
        <v>10</v>
      </c>
      <c r="D201" s="91"/>
      <c r="E201" s="79">
        <v>154196042.25999999</v>
      </c>
      <c r="F201" s="220">
        <v>6.2976539646539655E-4</v>
      </c>
    </row>
    <row r="202" spans="2:6">
      <c r="B202" s="188"/>
      <c r="C202" s="4"/>
      <c r="D202" s="172"/>
      <c r="E202" s="190"/>
      <c r="F202" s="4"/>
    </row>
    <row r="203" spans="2:6">
      <c r="B203" s="188"/>
      <c r="C203" s="4"/>
      <c r="D203" s="172"/>
      <c r="E203" s="221"/>
      <c r="F203" s="4"/>
    </row>
    <row r="204" spans="2:6">
      <c r="B204" s="200" t="s">
        <v>83</v>
      </c>
      <c r="C204" s="104" t="s">
        <v>7</v>
      </c>
      <c r="D204" s="105" t="s">
        <v>8</v>
      </c>
      <c r="E204" s="208" t="s">
        <v>9</v>
      </c>
      <c r="F204" s="106" t="s">
        <v>10</v>
      </c>
    </row>
    <row r="205" spans="2:6">
      <c r="B205" s="63" t="s">
        <v>17</v>
      </c>
      <c r="C205" s="64">
        <v>143015</v>
      </c>
      <c r="D205" s="65">
        <v>0.9813090524842355</v>
      </c>
      <c r="E205" s="66">
        <v>241651577865.84976</v>
      </c>
      <c r="F205" s="67">
        <v>0.98695011564932711</v>
      </c>
    </row>
    <row r="206" spans="2:6">
      <c r="B206" s="68" t="s">
        <v>84</v>
      </c>
      <c r="C206" s="69"/>
      <c r="D206" s="70"/>
      <c r="E206" s="66"/>
      <c r="F206" s="71"/>
    </row>
    <row r="207" spans="2:6">
      <c r="B207" s="68" t="s">
        <v>85</v>
      </c>
      <c r="C207" s="69">
        <v>2724</v>
      </c>
      <c r="D207" s="70">
        <v>1.8690947515764483E-2</v>
      </c>
      <c r="E207" s="66">
        <v>3195222427.4599991</v>
      </c>
      <c r="F207" s="71">
        <v>1.3049884350672914E-2</v>
      </c>
    </row>
    <row r="208" spans="2:6">
      <c r="B208" s="68" t="s">
        <v>155</v>
      </c>
      <c r="C208" s="72"/>
      <c r="D208" s="73"/>
      <c r="E208" s="74"/>
      <c r="F208" s="75"/>
    </row>
    <row r="209" spans="1:6">
      <c r="B209" s="76" t="s">
        <v>11</v>
      </c>
      <c r="C209" s="77">
        <v>145739</v>
      </c>
      <c r="D209" s="78">
        <v>1</v>
      </c>
      <c r="E209" s="79">
        <v>244846800293.30975</v>
      </c>
      <c r="F209" s="80">
        <v>1</v>
      </c>
    </row>
    <row r="211" spans="1:6">
      <c r="B211" s="222"/>
    </row>
    <row r="212" spans="1:6">
      <c r="A212" s="223"/>
      <c r="B212" s="224" t="s">
        <v>223</v>
      </c>
    </row>
    <row r="213" spans="1:6">
      <c r="B213" s="110" t="s">
        <v>200</v>
      </c>
      <c r="C213" s="104" t="s">
        <v>222</v>
      </c>
      <c r="D213" s="207" t="str">
        <f>D204</f>
        <v>% of Total Number</v>
      </c>
      <c r="E213" s="129" t="s">
        <v>9</v>
      </c>
      <c r="F213" s="106" t="str">
        <f>F204</f>
        <v>% of Total Amount</v>
      </c>
    </row>
    <row r="214" spans="1:6">
      <c r="B214" s="218">
        <v>2009</v>
      </c>
      <c r="C214" s="142">
        <v>621</v>
      </c>
      <c r="D214" s="88">
        <f t="shared" ref="D214:D229" si="0">C214/$C$230</f>
        <v>3.4243176178660052E-2</v>
      </c>
      <c r="E214" s="66">
        <v>1225682719.3900001</v>
      </c>
      <c r="F214" s="88">
        <f t="shared" ref="F214:F229" si="1">E214/$E$230</f>
        <v>2.9381509016808575E-2</v>
      </c>
    </row>
    <row r="215" spans="1:6">
      <c r="B215" s="218">
        <v>2010</v>
      </c>
      <c r="C215" s="142">
        <v>616</v>
      </c>
      <c r="D215" s="88">
        <f t="shared" si="0"/>
        <v>3.3967466225530742E-2</v>
      </c>
      <c r="E215" s="66">
        <v>1250427513.24</v>
      </c>
      <c r="F215" s="88">
        <f t="shared" si="1"/>
        <v>2.9974679967268478E-2</v>
      </c>
    </row>
    <row r="216" spans="1:6">
      <c r="B216" s="218">
        <v>2011</v>
      </c>
      <c r="C216" s="142">
        <v>668</v>
      </c>
      <c r="D216" s="88">
        <f t="shared" si="0"/>
        <v>3.6834849738075548E-2</v>
      </c>
      <c r="E216" s="66">
        <v>1469392586.0599999</v>
      </c>
      <c r="F216" s="88">
        <f t="shared" si="1"/>
        <v>3.522361116263429E-2</v>
      </c>
    </row>
    <row r="217" spans="1:6">
      <c r="B217" s="218">
        <v>2012</v>
      </c>
      <c r="C217" s="142">
        <v>1262</v>
      </c>
      <c r="D217" s="88">
        <f t="shared" si="0"/>
        <v>6.9589192169837333E-2</v>
      </c>
      <c r="E217" s="66">
        <v>2521385084.1300001</v>
      </c>
      <c r="F217" s="88">
        <f t="shared" si="1"/>
        <v>6.0441497144613048E-2</v>
      </c>
    </row>
    <row r="218" spans="1:6">
      <c r="B218" s="218">
        <v>2013</v>
      </c>
      <c r="C218" s="142">
        <v>1294</v>
      </c>
      <c r="D218" s="88">
        <f t="shared" si="0"/>
        <v>7.1353735869864904E-2</v>
      </c>
      <c r="E218" s="66">
        <v>2638985505.9699998</v>
      </c>
      <c r="F218" s="88">
        <f t="shared" si="1"/>
        <v>6.3260561001850152E-2</v>
      </c>
    </row>
    <row r="219" spans="1:6">
      <c r="B219" s="218">
        <v>2014</v>
      </c>
      <c r="C219" s="142">
        <v>1308</v>
      </c>
      <c r="D219" s="88">
        <f t="shared" si="0"/>
        <v>7.2125723738626968E-2</v>
      </c>
      <c r="E219" s="66">
        <v>2826408176.9899998</v>
      </c>
      <c r="F219" s="88">
        <f t="shared" si="1"/>
        <v>6.7753372078822094E-2</v>
      </c>
    </row>
    <row r="220" spans="1:6">
      <c r="B220" s="218">
        <v>2015</v>
      </c>
      <c r="C220" s="142">
        <v>1367</v>
      </c>
      <c r="D220" s="88">
        <f t="shared" si="0"/>
        <v>7.5379101185552799E-2</v>
      </c>
      <c r="E220" s="66">
        <v>2971192818.48</v>
      </c>
      <c r="F220" s="88">
        <f t="shared" si="1"/>
        <v>7.1224083692959045E-2</v>
      </c>
    </row>
    <row r="221" spans="1:6">
      <c r="B221" s="218">
        <v>2016</v>
      </c>
      <c r="C221" s="142">
        <v>1492</v>
      </c>
      <c r="D221" s="88">
        <f t="shared" si="0"/>
        <v>8.2271850013785494E-2</v>
      </c>
      <c r="E221" s="66">
        <v>3249986267.4899998</v>
      </c>
      <c r="F221" s="88">
        <f t="shared" si="1"/>
        <v>7.790719352744474E-2</v>
      </c>
    </row>
    <row r="222" spans="1:6">
      <c r="B222" s="218">
        <v>2017</v>
      </c>
      <c r="C222" s="142">
        <v>1576</v>
      </c>
      <c r="D222" s="88">
        <f t="shared" si="0"/>
        <v>8.6903777226357878E-2</v>
      </c>
      <c r="E222" s="66">
        <v>3630456669.4200001</v>
      </c>
      <c r="F222" s="88">
        <f t="shared" si="1"/>
        <v>8.7027657060208388E-2</v>
      </c>
    </row>
    <row r="223" spans="1:6">
      <c r="B223" s="218">
        <v>2018</v>
      </c>
      <c r="C223" s="142">
        <v>1636</v>
      </c>
      <c r="D223" s="88">
        <f t="shared" si="0"/>
        <v>9.0212296663909564E-2</v>
      </c>
      <c r="E223" s="66">
        <v>3892224864.8000002</v>
      </c>
      <c r="F223" s="88">
        <f t="shared" si="1"/>
        <v>9.3302645253481545E-2</v>
      </c>
    </row>
    <row r="224" spans="1:6">
      <c r="B224" s="218">
        <v>2019</v>
      </c>
      <c r="C224" s="142">
        <v>1361</v>
      </c>
      <c r="D224" s="88">
        <f t="shared" si="0"/>
        <v>7.5048249241797635E-2</v>
      </c>
      <c r="E224" s="66">
        <v>3535421674.0300002</v>
      </c>
      <c r="F224" s="88">
        <f t="shared" si="1"/>
        <v>8.4749521348746859E-2</v>
      </c>
    </row>
    <row r="225" spans="2:6">
      <c r="B225" s="218">
        <v>2020</v>
      </c>
      <c r="C225" s="142">
        <v>1093</v>
      </c>
      <c r="D225" s="88">
        <f t="shared" si="0"/>
        <v>6.0270195754066724E-2</v>
      </c>
      <c r="E225" s="66">
        <v>3124105230.77</v>
      </c>
      <c r="F225" s="88">
        <f t="shared" si="1"/>
        <v>7.4889630534246465E-2</v>
      </c>
    </row>
    <row r="226" spans="2:6">
      <c r="B226" s="218">
        <v>2021</v>
      </c>
      <c r="C226" s="142">
        <v>680</v>
      </c>
      <c r="D226" s="88">
        <f t="shared" si="0"/>
        <v>3.7496553625585884E-2</v>
      </c>
      <c r="E226" s="66">
        <v>2705324114.71</v>
      </c>
      <c r="F226" s="88">
        <f t="shared" si="1"/>
        <v>6.4850799976441317E-2</v>
      </c>
    </row>
    <row r="227" spans="2:6">
      <c r="B227" s="218">
        <v>2022</v>
      </c>
      <c r="C227" s="69">
        <v>4</v>
      </c>
      <c r="D227" s="71">
        <f t="shared" si="0"/>
        <v>2.2056796250344637E-4</v>
      </c>
      <c r="E227" s="201">
        <v>292190825.00999999</v>
      </c>
      <c r="F227" s="88">
        <f t="shared" si="1"/>
        <v>7.004265642198703E-3</v>
      </c>
    </row>
    <row r="228" spans="2:6">
      <c r="B228" s="218" t="s">
        <v>415</v>
      </c>
      <c r="C228" s="142">
        <v>815</v>
      </c>
      <c r="D228" s="88">
        <f t="shared" si="0"/>
        <v>4.49407223600772E-2</v>
      </c>
      <c r="E228" s="66">
        <v>1948335332</v>
      </c>
      <c r="F228" s="88">
        <f t="shared" si="1"/>
        <v>4.6704608965535986E-2</v>
      </c>
    </row>
    <row r="229" spans="2:6">
      <c r="B229" s="218" t="s">
        <v>416</v>
      </c>
      <c r="C229" s="89">
        <v>2342</v>
      </c>
      <c r="D229" s="71">
        <f t="shared" si="0"/>
        <v>0.12914254204576786</v>
      </c>
      <c r="E229" s="201">
        <v>4434606181</v>
      </c>
      <c r="F229" s="88">
        <f t="shared" si="1"/>
        <v>0.10630436362674037</v>
      </c>
    </row>
    <row r="230" spans="2:6">
      <c r="B230" s="76" t="s">
        <v>11</v>
      </c>
      <c r="C230" s="77">
        <f>SUM(C214:C229)</f>
        <v>18135</v>
      </c>
      <c r="D230" s="108">
        <f>SUM(D214:D229)</f>
        <v>1</v>
      </c>
      <c r="E230" s="229">
        <f>SUM(E214:E229)</f>
        <v>41716125563.489998</v>
      </c>
      <c r="F230" s="108">
        <f>SUM(F214:F229)</f>
        <v>1</v>
      </c>
    </row>
    <row r="231" spans="2:6">
      <c r="B231" s="225" t="s">
        <v>241</v>
      </c>
    </row>
    <row r="232" spans="2:6">
      <c r="B232" s="225" t="s">
        <v>417</v>
      </c>
    </row>
    <row r="235" spans="2:6">
      <c r="F235" s="148">
        <v>-1</v>
      </c>
    </row>
    <row r="237" spans="2:6">
      <c r="B237" s="226"/>
    </row>
  </sheetData>
  <pageMargins left="0.7" right="0.7" top="0.75" bottom="0.75" header="0.3" footer="0.3"/>
  <pageSetup paperSize="9" scale="63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1:N125"/>
  <sheetViews>
    <sheetView zoomScaleNormal="100" zoomScaleSheetLayoutView="90" workbookViewId="0">
      <selection activeCell="B1" sqref="B1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19" customWidth="1"/>
    <col min="6" max="6" width="9.28515625" style="19" bestFit="1" customWidth="1"/>
    <col min="7" max="8" width="20.85546875" style="19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1" spans="2:14">
      <c r="B1" s="242"/>
    </row>
    <row r="3" spans="2:14">
      <c r="B3" s="1" t="str">
        <f>Cover!B7</f>
        <v>Covered Bond Programme - Cover Pool Report 30. Sept 2022</v>
      </c>
    </row>
    <row r="4" spans="2:14">
      <c r="B4" s="55" t="s">
        <v>157</v>
      </c>
      <c r="C4" s="56" t="s">
        <v>58</v>
      </c>
      <c r="M4" s="82"/>
    </row>
    <row r="5" spans="2:14">
      <c r="B5" s="48" t="s">
        <v>53</v>
      </c>
      <c r="C5" s="49">
        <f>H119</f>
        <v>31643468342.986736</v>
      </c>
      <c r="E5" s="23"/>
      <c r="F5" s="24"/>
      <c r="M5" s="82"/>
      <c r="N5" s="83"/>
    </row>
    <row r="6" spans="2:14">
      <c r="B6" s="50" t="s">
        <v>107</v>
      </c>
      <c r="C6" s="51"/>
      <c r="E6" s="23"/>
      <c r="F6" s="24"/>
      <c r="M6" s="82"/>
      <c r="N6" s="83"/>
    </row>
    <row r="7" spans="2:14">
      <c r="B7" s="50" t="s">
        <v>63</v>
      </c>
      <c r="C7" s="52">
        <f>+SUMIF(F21:F118,"NOK",H21:H118)</f>
        <v>22973221058.040001</v>
      </c>
      <c r="M7" s="82"/>
      <c r="N7" s="83"/>
    </row>
    <row r="8" spans="2:14">
      <c r="B8" s="50" t="s">
        <v>66</v>
      </c>
      <c r="C8" s="52">
        <f>+SUMIF(F21:F118,"EUR",H21:H118)</f>
        <v>8666899761.6459999</v>
      </c>
      <c r="M8" s="82"/>
      <c r="N8" s="83"/>
    </row>
    <row r="9" spans="2:14">
      <c r="B9" s="50" t="s">
        <v>64</v>
      </c>
      <c r="C9" s="52">
        <f>+SUMIF(F21:F118,"SEK",H21:H118)</f>
        <v>1145250.5961600002</v>
      </c>
      <c r="M9" s="82"/>
      <c r="N9" s="83"/>
    </row>
    <row r="10" spans="2:14">
      <c r="B10" s="50" t="s">
        <v>65</v>
      </c>
      <c r="C10" s="52">
        <f>+SUMIF(F21:F118,"USD",H21:H118)</f>
        <v>571.15499999999997</v>
      </c>
    </row>
    <row r="11" spans="2:14">
      <c r="B11" s="50" t="s">
        <v>314</v>
      </c>
      <c r="C11" s="52">
        <f>+SUMIF(F21:F118,"GBP",H21:H118)</f>
        <v>2201701.5495800003</v>
      </c>
    </row>
    <row r="12" spans="2:14">
      <c r="B12" s="50" t="s">
        <v>67</v>
      </c>
      <c r="C12" s="52"/>
      <c r="E12" s="57"/>
    </row>
    <row r="13" spans="2:14">
      <c r="B13" s="50" t="s">
        <v>193</v>
      </c>
      <c r="C13" s="52">
        <f>+SUMIF($D$21:$D$118,"sovereign",$H$21:$H$118)</f>
        <v>700000000</v>
      </c>
      <c r="D13" s="126"/>
      <c r="E13" s="14" t="s">
        <v>161</v>
      </c>
      <c r="F13" s="86"/>
      <c r="G13" s="14"/>
      <c r="H13" s="14"/>
      <c r="I13" s="14"/>
    </row>
    <row r="14" spans="2:14">
      <c r="B14" s="50" t="s">
        <v>147</v>
      </c>
      <c r="C14" s="52">
        <f>+SUMIF($D$21:$D$118,"SSA",$H$21:$H$118)</f>
        <v>4659100000</v>
      </c>
      <c r="D14" s="126"/>
      <c r="E14" s="14" t="s">
        <v>162</v>
      </c>
      <c r="F14" s="86"/>
      <c r="G14" s="14"/>
      <c r="H14" s="14"/>
      <c r="I14" s="14"/>
    </row>
    <row r="15" spans="2:14">
      <c r="B15" s="50" t="s">
        <v>68</v>
      </c>
      <c r="C15" s="52">
        <f>+SUMIF($D$21:$D$118,"Covered Bond",$H$21:$H$118)</f>
        <v>22594214640</v>
      </c>
      <c r="D15" s="126"/>
      <c r="E15" s="14" t="s">
        <v>240</v>
      </c>
      <c r="F15" s="86"/>
      <c r="G15" s="14"/>
      <c r="H15" s="14"/>
      <c r="I15" s="14"/>
    </row>
    <row r="16" spans="2:14">
      <c r="B16" s="50" t="s">
        <v>69</v>
      </c>
      <c r="C16" s="52">
        <f>+SUMIF($D$21:$D$118,"Deposit",$H$21:H118)</f>
        <v>1390153702.9867399</v>
      </c>
      <c r="D16" s="126"/>
      <c r="E16" s="14"/>
    </row>
    <row r="17" spans="2:13">
      <c r="B17" s="128" t="s">
        <v>264</v>
      </c>
      <c r="C17" s="53">
        <f>+SUMIF($D$21:$D$118,"Reverse Repo",$H$21:H118)</f>
        <v>2300000000</v>
      </c>
    </row>
    <row r="18" spans="2:13">
      <c r="D18" s="47"/>
      <c r="E18" s="47"/>
      <c r="M18" s="34"/>
    </row>
    <row r="19" spans="2:13">
      <c r="D19" s="47"/>
      <c r="E19" s="47"/>
    </row>
    <row r="20" spans="2:13">
      <c r="B20" s="58" t="s">
        <v>54</v>
      </c>
      <c r="C20" s="59" t="s">
        <v>50</v>
      </c>
      <c r="D20" s="59" t="s">
        <v>62</v>
      </c>
      <c r="E20" s="59" t="s">
        <v>108</v>
      </c>
      <c r="F20" s="59" t="s">
        <v>55</v>
      </c>
      <c r="G20" s="60" t="s">
        <v>148</v>
      </c>
      <c r="H20" s="61" t="s">
        <v>149</v>
      </c>
      <c r="I20" s="27"/>
    </row>
    <row r="21" spans="2:13">
      <c r="B21" s="135" t="s">
        <v>427</v>
      </c>
      <c r="C21" s="135" t="s">
        <v>429</v>
      </c>
      <c r="D21" s="35" t="s">
        <v>59</v>
      </c>
      <c r="E21" s="96" t="s">
        <v>311</v>
      </c>
      <c r="F21" s="137" t="s">
        <v>57</v>
      </c>
      <c r="G21" s="236">
        <v>4200000</v>
      </c>
      <c r="H21" s="84">
        <v>44268000</v>
      </c>
      <c r="I21" s="26"/>
    </row>
    <row r="22" spans="2:13">
      <c r="B22" s="135" t="s">
        <v>362</v>
      </c>
      <c r="C22" s="135" t="s">
        <v>430</v>
      </c>
      <c r="D22" s="35" t="s">
        <v>59</v>
      </c>
      <c r="E22" s="96" t="s">
        <v>311</v>
      </c>
      <c r="F22" s="127" t="s">
        <v>56</v>
      </c>
      <c r="G22" s="236">
        <v>100000000</v>
      </c>
      <c r="H22" s="84">
        <v>100000000</v>
      </c>
      <c r="I22" s="26"/>
    </row>
    <row r="23" spans="2:13">
      <c r="B23" s="135" t="s">
        <v>228</v>
      </c>
      <c r="C23" s="135" t="s">
        <v>293</v>
      </c>
      <c r="D23" s="35" t="s">
        <v>59</v>
      </c>
      <c r="E23" s="96" t="s">
        <v>312</v>
      </c>
      <c r="F23" s="137" t="s">
        <v>56</v>
      </c>
      <c r="G23" s="236">
        <v>742000000</v>
      </c>
      <c r="H23" s="84">
        <v>742000000</v>
      </c>
      <c r="I23" s="26"/>
    </row>
    <row r="24" spans="2:13" ht="15" customHeight="1">
      <c r="B24" s="135" t="s">
        <v>228</v>
      </c>
      <c r="C24" s="135" t="s">
        <v>400</v>
      </c>
      <c r="D24" s="35" t="s">
        <v>59</v>
      </c>
      <c r="E24" s="96" t="s">
        <v>312</v>
      </c>
      <c r="F24" s="137" t="s">
        <v>56</v>
      </c>
      <c r="G24" s="236">
        <v>12000000</v>
      </c>
      <c r="H24" s="84">
        <v>12000000</v>
      </c>
      <c r="I24" s="26"/>
    </row>
    <row r="25" spans="2:13">
      <c r="B25" s="135" t="s">
        <v>228</v>
      </c>
      <c r="C25" s="135" t="s">
        <v>363</v>
      </c>
      <c r="D25" s="35" t="s">
        <v>59</v>
      </c>
      <c r="E25" s="96" t="s">
        <v>312</v>
      </c>
      <c r="F25" s="137" t="s">
        <v>56</v>
      </c>
      <c r="G25" s="236">
        <v>1524000000</v>
      </c>
      <c r="H25" s="84">
        <v>1524000000</v>
      </c>
      <c r="I25" s="26"/>
    </row>
    <row r="26" spans="2:13">
      <c r="B26" s="135" t="s">
        <v>379</v>
      </c>
      <c r="C26" s="135" t="s">
        <v>431</v>
      </c>
      <c r="D26" s="35" t="s">
        <v>389</v>
      </c>
      <c r="E26" s="96" t="s">
        <v>70</v>
      </c>
      <c r="F26" s="137" t="s">
        <v>56</v>
      </c>
      <c r="G26" s="236">
        <v>700000000</v>
      </c>
      <c r="H26" s="84">
        <v>700000000</v>
      </c>
      <c r="I26" s="26"/>
    </row>
    <row r="27" spans="2:13">
      <c r="B27" s="135" t="s">
        <v>278</v>
      </c>
      <c r="C27" s="135" t="s">
        <v>318</v>
      </c>
      <c r="D27" s="35" t="s">
        <v>59</v>
      </c>
      <c r="E27" s="96" t="s">
        <v>312</v>
      </c>
      <c r="F27" s="137" t="s">
        <v>56</v>
      </c>
      <c r="G27" s="236">
        <v>1228000000</v>
      </c>
      <c r="H27" s="84">
        <v>1228000000</v>
      </c>
      <c r="I27" s="26"/>
    </row>
    <row r="28" spans="2:13">
      <c r="B28" s="135" t="s">
        <v>278</v>
      </c>
      <c r="C28" s="135" t="s">
        <v>380</v>
      </c>
      <c r="D28" s="35" t="s">
        <v>59</v>
      </c>
      <c r="E28" s="96" t="s">
        <v>312</v>
      </c>
      <c r="F28" s="127" t="s">
        <v>57</v>
      </c>
      <c r="G28" s="236">
        <v>40300000</v>
      </c>
      <c r="H28" s="84">
        <v>424762000</v>
      </c>
      <c r="I28" s="26"/>
    </row>
    <row r="29" spans="2:13">
      <c r="B29" s="135" t="s">
        <v>278</v>
      </c>
      <c r="C29" s="135" t="s">
        <v>364</v>
      </c>
      <c r="D29" s="35" t="s">
        <v>59</v>
      </c>
      <c r="E29" s="96" t="s">
        <v>312</v>
      </c>
      <c r="F29" s="137" t="s">
        <v>56</v>
      </c>
      <c r="G29" s="236">
        <v>84000000</v>
      </c>
      <c r="H29" s="84">
        <v>84000000</v>
      </c>
      <c r="I29" s="26"/>
    </row>
    <row r="30" spans="2:13">
      <c r="B30" s="135" t="s">
        <v>278</v>
      </c>
      <c r="C30" s="135" t="s">
        <v>177</v>
      </c>
      <c r="D30" s="35" t="s">
        <v>59</v>
      </c>
      <c r="E30" s="96" t="s">
        <v>312</v>
      </c>
      <c r="F30" s="137" t="s">
        <v>57</v>
      </c>
      <c r="G30" s="236">
        <v>5000000</v>
      </c>
      <c r="H30" s="84">
        <v>52700000</v>
      </c>
      <c r="I30" s="26"/>
    </row>
    <row r="31" spans="2:13">
      <c r="B31" s="135" t="s">
        <v>278</v>
      </c>
      <c r="C31" s="135" t="s">
        <v>211</v>
      </c>
      <c r="D31" s="35" t="s">
        <v>59</v>
      </c>
      <c r="E31" s="96" t="s">
        <v>312</v>
      </c>
      <c r="F31" s="137" t="s">
        <v>57</v>
      </c>
      <c r="G31" s="236">
        <v>61500000</v>
      </c>
      <c r="H31" s="84">
        <v>648210000</v>
      </c>
      <c r="I31" s="26"/>
    </row>
    <row r="32" spans="2:13">
      <c r="B32" s="135" t="s">
        <v>278</v>
      </c>
      <c r="C32" s="135" t="s">
        <v>402</v>
      </c>
      <c r="D32" s="35" t="s">
        <v>59</v>
      </c>
      <c r="E32" s="96" t="s">
        <v>312</v>
      </c>
      <c r="F32" s="137" t="s">
        <v>56</v>
      </c>
      <c r="G32" s="238">
        <v>76000000</v>
      </c>
      <c r="H32" s="84">
        <v>76000000</v>
      </c>
      <c r="I32" s="26"/>
    </row>
    <row r="33" spans="2:9" ht="12.75" customHeight="1">
      <c r="B33" s="135" t="s">
        <v>278</v>
      </c>
      <c r="C33" s="136" t="s">
        <v>209</v>
      </c>
      <c r="D33" s="35" t="s">
        <v>59</v>
      </c>
      <c r="E33" s="96" t="s">
        <v>312</v>
      </c>
      <c r="F33" s="3" t="s">
        <v>57</v>
      </c>
      <c r="G33" s="237">
        <v>20000000</v>
      </c>
      <c r="H33" s="84">
        <v>210800000</v>
      </c>
      <c r="I33" s="26"/>
    </row>
    <row r="34" spans="2:9">
      <c r="B34" s="135" t="s">
        <v>278</v>
      </c>
      <c r="C34" s="135" t="s">
        <v>319</v>
      </c>
      <c r="D34" s="35" t="s">
        <v>59</v>
      </c>
      <c r="E34" s="96" t="s">
        <v>312</v>
      </c>
      <c r="F34" s="137" t="s">
        <v>57</v>
      </c>
      <c r="G34" s="238">
        <v>24000000</v>
      </c>
      <c r="H34" s="84">
        <v>252960000</v>
      </c>
      <c r="I34" s="26"/>
    </row>
    <row r="35" spans="2:9">
      <c r="B35" s="135" t="s">
        <v>279</v>
      </c>
      <c r="C35" s="135" t="s">
        <v>178</v>
      </c>
      <c r="D35" s="35" t="s">
        <v>59</v>
      </c>
      <c r="E35" s="96" t="s">
        <v>311</v>
      </c>
      <c r="F35" s="127" t="s">
        <v>57</v>
      </c>
      <c r="G35" s="236">
        <v>88488000</v>
      </c>
      <c r="H35" s="84">
        <v>932663520</v>
      </c>
      <c r="I35" s="26"/>
    </row>
    <row r="36" spans="2:9">
      <c r="B36" s="135" t="s">
        <v>279</v>
      </c>
      <c r="C36" s="135" t="s">
        <v>320</v>
      </c>
      <c r="D36" s="35" t="s">
        <v>59</v>
      </c>
      <c r="E36" s="96" t="s">
        <v>311</v>
      </c>
      <c r="F36" s="127" t="s">
        <v>57</v>
      </c>
      <c r="G36" s="236">
        <v>13000000</v>
      </c>
      <c r="H36" s="84">
        <v>137020000</v>
      </c>
      <c r="I36" s="26"/>
    </row>
    <row r="37" spans="2:9">
      <c r="B37" s="135" t="s">
        <v>279</v>
      </c>
      <c r="C37" s="135" t="s">
        <v>349</v>
      </c>
      <c r="D37" s="35" t="s">
        <v>59</v>
      </c>
      <c r="E37" s="96" t="s">
        <v>311</v>
      </c>
      <c r="F37" s="127" t="s">
        <v>56</v>
      </c>
      <c r="G37" s="236">
        <v>250000000</v>
      </c>
      <c r="H37" s="84">
        <v>250000000</v>
      </c>
      <c r="I37" s="26"/>
    </row>
    <row r="38" spans="2:9">
      <c r="B38" s="135" t="s">
        <v>279</v>
      </c>
      <c r="C38" s="135" t="s">
        <v>433</v>
      </c>
      <c r="D38" s="35" t="s">
        <v>59</v>
      </c>
      <c r="E38" s="96" t="s">
        <v>311</v>
      </c>
      <c r="F38" s="137" t="s">
        <v>56</v>
      </c>
      <c r="G38" s="236">
        <v>712000000</v>
      </c>
      <c r="H38" s="84">
        <v>712000000</v>
      </c>
      <c r="I38" s="26"/>
    </row>
    <row r="39" spans="2:9">
      <c r="B39" s="135" t="s">
        <v>279</v>
      </c>
      <c r="C39" s="135" t="s">
        <v>432</v>
      </c>
      <c r="D39" s="35" t="s">
        <v>59</v>
      </c>
      <c r="E39" s="96" t="s">
        <v>311</v>
      </c>
      <c r="F39" s="137" t="s">
        <v>56</v>
      </c>
      <c r="G39" s="236">
        <v>78000000</v>
      </c>
      <c r="H39" s="84">
        <v>78000000</v>
      </c>
      <c r="I39" s="26"/>
    </row>
    <row r="40" spans="2:9">
      <c r="B40" s="135" t="s">
        <v>279</v>
      </c>
      <c r="C40" s="135" t="s">
        <v>179</v>
      </c>
      <c r="D40" s="35" t="s">
        <v>59</v>
      </c>
      <c r="E40" s="96" t="s">
        <v>311</v>
      </c>
      <c r="F40" s="137" t="s">
        <v>57</v>
      </c>
      <c r="G40" s="236">
        <v>26000000</v>
      </c>
      <c r="H40" s="84">
        <v>274040000</v>
      </c>
      <c r="I40" s="26"/>
    </row>
    <row r="41" spans="2:9">
      <c r="B41" s="135" t="s">
        <v>279</v>
      </c>
      <c r="C41" s="135" t="s">
        <v>455</v>
      </c>
      <c r="D41" s="35" t="s">
        <v>59</v>
      </c>
      <c r="E41" s="96" t="s">
        <v>311</v>
      </c>
      <c r="F41" s="137" t="s">
        <v>57</v>
      </c>
      <c r="G41" s="236">
        <v>15000000</v>
      </c>
      <c r="H41" s="84">
        <v>158100000</v>
      </c>
      <c r="I41" s="26"/>
    </row>
    <row r="42" spans="2:9">
      <c r="B42" s="135" t="s">
        <v>280</v>
      </c>
      <c r="C42" s="135" t="s">
        <v>321</v>
      </c>
      <c r="D42" s="35" t="s">
        <v>208</v>
      </c>
      <c r="E42" s="96" t="s">
        <v>70</v>
      </c>
      <c r="F42" s="127" t="s">
        <v>56</v>
      </c>
      <c r="G42" s="236">
        <v>138000000</v>
      </c>
      <c r="H42" s="84">
        <v>138000000</v>
      </c>
      <c r="I42" s="26"/>
    </row>
    <row r="43" spans="2:9">
      <c r="B43" s="135" t="s">
        <v>280</v>
      </c>
      <c r="C43" s="135" t="s">
        <v>365</v>
      </c>
      <c r="D43" s="35" t="s">
        <v>208</v>
      </c>
      <c r="E43" s="96" t="s">
        <v>70</v>
      </c>
      <c r="F43" s="137" t="s">
        <v>56</v>
      </c>
      <c r="G43" s="236">
        <v>450000000</v>
      </c>
      <c r="H43" s="84">
        <v>450000000</v>
      </c>
      <c r="I43" s="26"/>
    </row>
    <row r="44" spans="2:9">
      <c r="B44" s="135" t="s">
        <v>280</v>
      </c>
      <c r="C44" s="135" t="s">
        <v>229</v>
      </c>
      <c r="D44" s="35" t="s">
        <v>208</v>
      </c>
      <c r="E44" s="96" t="s">
        <v>70</v>
      </c>
      <c r="F44" s="137" t="s">
        <v>56</v>
      </c>
      <c r="G44" s="238">
        <v>125000000</v>
      </c>
      <c r="H44" s="84">
        <v>125000000</v>
      </c>
      <c r="I44" s="26"/>
    </row>
    <row r="45" spans="2:9">
      <c r="B45" s="135" t="s">
        <v>281</v>
      </c>
      <c r="C45" s="135" t="s">
        <v>277</v>
      </c>
      <c r="D45" s="35" t="s">
        <v>208</v>
      </c>
      <c r="E45" s="96" t="s">
        <v>70</v>
      </c>
      <c r="F45" s="137" t="s">
        <v>56</v>
      </c>
      <c r="G45" s="237">
        <v>100000000</v>
      </c>
      <c r="H45" s="84">
        <v>100000000</v>
      </c>
      <c r="I45" s="26"/>
    </row>
    <row r="46" spans="2:9">
      <c r="B46" s="135" t="s">
        <v>346</v>
      </c>
      <c r="C46" s="135" t="s">
        <v>456</v>
      </c>
      <c r="D46" s="35" t="s">
        <v>59</v>
      </c>
      <c r="E46" s="96" t="s">
        <v>70</v>
      </c>
      <c r="F46" s="137" t="s">
        <v>57</v>
      </c>
      <c r="G46" s="237">
        <v>10000000</v>
      </c>
      <c r="H46" s="84">
        <v>105400000</v>
      </c>
      <c r="I46" s="26"/>
    </row>
    <row r="47" spans="2:9">
      <c r="B47" s="135" t="s">
        <v>346</v>
      </c>
      <c r="C47" s="135" t="s">
        <v>350</v>
      </c>
      <c r="D47" s="35" t="s">
        <v>59</v>
      </c>
      <c r="E47" s="96" t="s">
        <v>70</v>
      </c>
      <c r="F47" s="137" t="s">
        <v>57</v>
      </c>
      <c r="G47" s="237">
        <v>10000000</v>
      </c>
      <c r="H47" s="84">
        <v>105400000</v>
      </c>
      <c r="I47" s="26"/>
    </row>
    <row r="48" spans="2:9">
      <c r="B48" s="135" t="s">
        <v>282</v>
      </c>
      <c r="C48" s="135" t="s">
        <v>434</v>
      </c>
      <c r="D48" s="35" t="s">
        <v>208</v>
      </c>
      <c r="E48" s="96" t="s">
        <v>70</v>
      </c>
      <c r="F48" s="137" t="s">
        <v>56</v>
      </c>
      <c r="G48" s="236">
        <v>225000000</v>
      </c>
      <c r="H48" s="84">
        <v>225000000</v>
      </c>
      <c r="I48" s="26"/>
    </row>
    <row r="49" spans="2:9">
      <c r="B49" s="135" t="s">
        <v>282</v>
      </c>
      <c r="C49" s="135" t="s">
        <v>260</v>
      </c>
      <c r="D49" s="35" t="s">
        <v>208</v>
      </c>
      <c r="E49" s="96" t="s">
        <v>70</v>
      </c>
      <c r="F49" s="137" t="s">
        <v>56</v>
      </c>
      <c r="G49" s="236">
        <v>1455000000</v>
      </c>
      <c r="H49" s="84">
        <v>1455000000</v>
      </c>
      <c r="I49" s="26"/>
    </row>
    <row r="50" spans="2:9">
      <c r="B50" s="135" t="s">
        <v>282</v>
      </c>
      <c r="C50" s="135" t="s">
        <v>435</v>
      </c>
      <c r="D50" s="35" t="s">
        <v>208</v>
      </c>
      <c r="E50" s="96" t="s">
        <v>70</v>
      </c>
      <c r="F50" s="137" t="s">
        <v>57</v>
      </c>
      <c r="G50" s="237">
        <v>15000000</v>
      </c>
      <c r="H50" s="84">
        <v>158100000</v>
      </c>
      <c r="I50" s="26"/>
    </row>
    <row r="51" spans="2:9">
      <c r="B51" s="135" t="s">
        <v>316</v>
      </c>
      <c r="C51" s="135" t="s">
        <v>322</v>
      </c>
      <c r="D51" s="35" t="s">
        <v>208</v>
      </c>
      <c r="E51" s="96" t="s">
        <v>311</v>
      </c>
      <c r="F51" s="137" t="s">
        <v>56</v>
      </c>
      <c r="G51" s="236">
        <v>844000000</v>
      </c>
      <c r="H51" s="84">
        <v>844000000</v>
      </c>
      <c r="I51" s="26"/>
    </row>
    <row r="52" spans="2:9">
      <c r="B52" s="135" t="s">
        <v>374</v>
      </c>
      <c r="C52" s="135" t="s">
        <v>394</v>
      </c>
      <c r="D52" s="35" t="s">
        <v>208</v>
      </c>
      <c r="E52" s="96" t="s">
        <v>406</v>
      </c>
      <c r="F52" s="137" t="s">
        <v>56</v>
      </c>
      <c r="G52" s="236">
        <v>250000000</v>
      </c>
      <c r="H52" s="84">
        <v>250000000</v>
      </c>
      <c r="I52" s="26"/>
    </row>
    <row r="53" spans="2:9">
      <c r="B53" s="135" t="s">
        <v>374</v>
      </c>
      <c r="C53" s="135" t="s">
        <v>395</v>
      </c>
      <c r="D53" s="35" t="s">
        <v>208</v>
      </c>
      <c r="E53" s="96" t="s">
        <v>406</v>
      </c>
      <c r="F53" s="137" t="s">
        <v>56</v>
      </c>
      <c r="G53" s="236">
        <v>300000000</v>
      </c>
      <c r="H53" s="84">
        <v>300000000</v>
      </c>
      <c r="I53" s="26"/>
    </row>
    <row r="54" spans="2:9">
      <c r="B54" s="135" t="s">
        <v>366</v>
      </c>
      <c r="C54" s="135" t="s">
        <v>396</v>
      </c>
      <c r="D54" s="35" t="s">
        <v>208</v>
      </c>
      <c r="E54" s="96" t="s">
        <v>70</v>
      </c>
      <c r="F54" s="137" t="s">
        <v>56</v>
      </c>
      <c r="G54" s="236">
        <v>250000000</v>
      </c>
      <c r="H54" s="84">
        <v>250000000</v>
      </c>
      <c r="I54" s="26"/>
    </row>
    <row r="55" spans="2:9">
      <c r="B55" s="135" t="s">
        <v>283</v>
      </c>
      <c r="C55" s="135" t="s">
        <v>214</v>
      </c>
      <c r="D55" s="35" t="s">
        <v>59</v>
      </c>
      <c r="E55" s="96" t="s">
        <v>311</v>
      </c>
      <c r="F55" s="137" t="s">
        <v>57</v>
      </c>
      <c r="G55" s="236">
        <v>15000000</v>
      </c>
      <c r="H55" s="84">
        <v>158100000</v>
      </c>
      <c r="I55" s="26"/>
    </row>
    <row r="56" spans="2:9">
      <c r="B56" s="135" t="s">
        <v>283</v>
      </c>
      <c r="C56" s="135" t="s">
        <v>351</v>
      </c>
      <c r="D56" s="35" t="s">
        <v>59</v>
      </c>
      <c r="E56" s="96" t="s">
        <v>311</v>
      </c>
      <c r="F56" s="137" t="s">
        <v>57</v>
      </c>
      <c r="G56" s="236">
        <v>8100000</v>
      </c>
      <c r="H56" s="84">
        <v>85374000</v>
      </c>
      <c r="I56" s="26"/>
    </row>
    <row r="57" spans="2:9">
      <c r="B57" s="135" t="s">
        <v>284</v>
      </c>
      <c r="C57" s="135" t="s">
        <v>457</v>
      </c>
      <c r="D57" s="35" t="s">
        <v>59</v>
      </c>
      <c r="E57" s="96" t="s">
        <v>311</v>
      </c>
      <c r="F57" s="137" t="s">
        <v>57</v>
      </c>
      <c r="G57" s="238">
        <v>5700000</v>
      </c>
      <c r="H57" s="84">
        <v>60078000</v>
      </c>
      <c r="I57" s="26"/>
    </row>
    <row r="58" spans="2:9">
      <c r="B58" s="135" t="s">
        <v>284</v>
      </c>
      <c r="C58" s="135" t="s">
        <v>308</v>
      </c>
      <c r="D58" s="35" t="s">
        <v>59</v>
      </c>
      <c r="E58" s="96" t="s">
        <v>311</v>
      </c>
      <c r="F58" s="137" t="s">
        <v>56</v>
      </c>
      <c r="G58" s="236">
        <v>50000000</v>
      </c>
      <c r="H58" s="84">
        <v>50000000</v>
      </c>
      <c r="I58" s="26"/>
    </row>
    <row r="59" spans="2:9">
      <c r="B59" s="135" t="s">
        <v>284</v>
      </c>
      <c r="C59" s="135" t="s">
        <v>436</v>
      </c>
      <c r="D59" s="35" t="s">
        <v>59</v>
      </c>
      <c r="E59" s="96" t="s">
        <v>311</v>
      </c>
      <c r="F59" s="127" t="s">
        <v>56</v>
      </c>
      <c r="G59" s="236">
        <v>56000000</v>
      </c>
      <c r="H59" s="84">
        <v>56000000</v>
      </c>
      <c r="I59" s="26"/>
    </row>
    <row r="60" spans="2:9">
      <c r="B60" s="135" t="s">
        <v>284</v>
      </c>
      <c r="C60" s="135" t="s">
        <v>375</v>
      </c>
      <c r="D60" s="35" t="s">
        <v>59</v>
      </c>
      <c r="E60" s="96" t="s">
        <v>311</v>
      </c>
      <c r="F60" s="137" t="s">
        <v>57</v>
      </c>
      <c r="G60" s="236">
        <v>6000000</v>
      </c>
      <c r="H60" s="84">
        <v>63240000</v>
      </c>
      <c r="I60" s="26"/>
    </row>
    <row r="61" spans="2:9">
      <c r="B61" s="135" t="s">
        <v>285</v>
      </c>
      <c r="C61" s="135" t="s">
        <v>384</v>
      </c>
      <c r="D61" s="35" t="s">
        <v>59</v>
      </c>
      <c r="E61" s="96" t="s">
        <v>311</v>
      </c>
      <c r="F61" s="137" t="s">
        <v>56</v>
      </c>
      <c r="G61" s="236">
        <v>1300000000</v>
      </c>
      <c r="H61" s="84">
        <v>1300000000</v>
      </c>
      <c r="I61" s="26"/>
    </row>
    <row r="62" spans="2:9">
      <c r="B62" s="135" t="s">
        <v>285</v>
      </c>
      <c r="C62" s="135" t="s">
        <v>401</v>
      </c>
      <c r="D62" s="35" t="s">
        <v>59</v>
      </c>
      <c r="E62" s="96" t="s">
        <v>311</v>
      </c>
      <c r="F62" s="127" t="s">
        <v>56</v>
      </c>
      <c r="G62" s="236">
        <v>672000000</v>
      </c>
      <c r="H62" s="84">
        <v>672000000</v>
      </c>
      <c r="I62" s="26"/>
    </row>
    <row r="63" spans="2:9">
      <c r="B63" s="135" t="s">
        <v>285</v>
      </c>
      <c r="C63" s="135" t="s">
        <v>382</v>
      </c>
      <c r="D63" s="35" t="s">
        <v>59</v>
      </c>
      <c r="E63" s="96" t="s">
        <v>311</v>
      </c>
      <c r="F63" s="127" t="s">
        <v>56</v>
      </c>
      <c r="G63" s="236">
        <v>200000000</v>
      </c>
      <c r="H63" s="84">
        <v>200000000</v>
      </c>
      <c r="I63" s="26"/>
    </row>
    <row r="64" spans="2:9">
      <c r="B64" s="135" t="s">
        <v>285</v>
      </c>
      <c r="C64" s="135" t="s">
        <v>398</v>
      </c>
      <c r="D64" s="35" t="s">
        <v>59</v>
      </c>
      <c r="E64" s="96" t="s">
        <v>311</v>
      </c>
      <c r="F64" s="137" t="s">
        <v>56</v>
      </c>
      <c r="G64" s="236">
        <v>270000000</v>
      </c>
      <c r="H64" s="84">
        <v>270000000</v>
      </c>
      <c r="I64" s="26"/>
    </row>
    <row r="65" spans="2:9">
      <c r="B65" s="135" t="s">
        <v>285</v>
      </c>
      <c r="C65" s="135" t="s">
        <v>381</v>
      </c>
      <c r="D65" s="35" t="s">
        <v>59</v>
      </c>
      <c r="E65" s="96" t="s">
        <v>311</v>
      </c>
      <c r="F65" s="137" t="s">
        <v>56</v>
      </c>
      <c r="G65" s="236">
        <v>200000000</v>
      </c>
      <c r="H65" s="84">
        <v>200000000</v>
      </c>
      <c r="I65" s="26"/>
    </row>
    <row r="66" spans="2:9">
      <c r="B66" s="135" t="s">
        <v>285</v>
      </c>
      <c r="C66" s="135" t="s">
        <v>383</v>
      </c>
      <c r="D66" s="35" t="s">
        <v>59</v>
      </c>
      <c r="E66" s="96" t="s">
        <v>311</v>
      </c>
      <c r="F66" s="137" t="s">
        <v>56</v>
      </c>
      <c r="G66" s="236">
        <v>937000000</v>
      </c>
      <c r="H66" s="84">
        <v>937000000</v>
      </c>
      <c r="I66" s="26"/>
    </row>
    <row r="67" spans="2:9">
      <c r="B67" s="135" t="s">
        <v>285</v>
      </c>
      <c r="C67" s="135" t="s">
        <v>437</v>
      </c>
      <c r="D67" s="35" t="s">
        <v>59</v>
      </c>
      <c r="E67" s="96" t="s">
        <v>311</v>
      </c>
      <c r="F67" s="137" t="s">
        <v>56</v>
      </c>
      <c r="G67" s="236">
        <v>378000000</v>
      </c>
      <c r="H67" s="84">
        <v>378000000</v>
      </c>
      <c r="I67" s="26"/>
    </row>
    <row r="68" spans="2:9">
      <c r="B68" s="135" t="s">
        <v>460</v>
      </c>
      <c r="C68" s="135" t="s">
        <v>399</v>
      </c>
      <c r="D68" s="35" t="s">
        <v>59</v>
      </c>
      <c r="E68" s="96" t="s">
        <v>311</v>
      </c>
      <c r="F68" s="137" t="s">
        <v>57</v>
      </c>
      <c r="G68" s="236">
        <v>5000000</v>
      </c>
      <c r="H68" s="84">
        <v>52700000</v>
      </c>
      <c r="I68" s="26"/>
    </row>
    <row r="69" spans="2:9">
      <c r="B69" s="135" t="s">
        <v>461</v>
      </c>
      <c r="C69" s="135" t="s">
        <v>213</v>
      </c>
      <c r="D69" s="35" t="s">
        <v>59</v>
      </c>
      <c r="E69" s="96" t="s">
        <v>311</v>
      </c>
      <c r="F69" s="137" t="s">
        <v>57</v>
      </c>
      <c r="G69" s="236">
        <v>93400000</v>
      </c>
      <c r="H69" s="84">
        <v>984436000</v>
      </c>
      <c r="I69" s="26"/>
    </row>
    <row r="70" spans="2:9">
      <c r="B70" s="135" t="s">
        <v>347</v>
      </c>
      <c r="C70" s="135" t="s">
        <v>352</v>
      </c>
      <c r="D70" s="35" t="s">
        <v>59</v>
      </c>
      <c r="E70" s="96" t="s">
        <v>311</v>
      </c>
      <c r="F70" s="137" t="s">
        <v>56</v>
      </c>
      <c r="G70" s="236">
        <v>500000000</v>
      </c>
      <c r="H70" s="84">
        <v>500000000</v>
      </c>
      <c r="I70" s="26"/>
    </row>
    <row r="71" spans="2:9">
      <c r="B71" s="135" t="s">
        <v>347</v>
      </c>
      <c r="C71" s="135" t="s">
        <v>439</v>
      </c>
      <c r="D71" s="35" t="s">
        <v>59</v>
      </c>
      <c r="E71" s="96" t="s">
        <v>311</v>
      </c>
      <c r="F71" s="127" t="s">
        <v>56</v>
      </c>
      <c r="G71" s="236">
        <v>500000000</v>
      </c>
      <c r="H71" s="84">
        <v>500000000</v>
      </c>
      <c r="I71" s="26"/>
    </row>
    <row r="72" spans="2:9">
      <c r="B72" s="135" t="s">
        <v>347</v>
      </c>
      <c r="C72" s="135" t="s">
        <v>385</v>
      </c>
      <c r="D72" s="35" t="s">
        <v>59</v>
      </c>
      <c r="E72" s="96" t="s">
        <v>311</v>
      </c>
      <c r="F72" s="127" t="s">
        <v>56</v>
      </c>
      <c r="G72" s="236">
        <v>185000000</v>
      </c>
      <c r="H72" s="84">
        <v>185000000</v>
      </c>
      <c r="I72" s="26"/>
    </row>
    <row r="73" spans="2:9">
      <c r="B73" s="135" t="s">
        <v>347</v>
      </c>
      <c r="C73" s="135" t="s">
        <v>438</v>
      </c>
      <c r="D73" s="35" t="s">
        <v>59</v>
      </c>
      <c r="E73" s="96" t="s">
        <v>311</v>
      </c>
      <c r="F73" s="137" t="s">
        <v>56</v>
      </c>
      <c r="G73" s="236">
        <v>325000000</v>
      </c>
      <c r="H73" s="84">
        <v>325000000</v>
      </c>
      <c r="I73" s="26"/>
    </row>
    <row r="74" spans="2:9">
      <c r="B74" s="135" t="s">
        <v>462</v>
      </c>
      <c r="C74" s="135" t="s">
        <v>353</v>
      </c>
      <c r="D74" s="35" t="s">
        <v>59</v>
      </c>
      <c r="E74" s="96" t="s">
        <v>311</v>
      </c>
      <c r="F74" s="127" t="s">
        <v>57</v>
      </c>
      <c r="G74" s="236">
        <v>7500000</v>
      </c>
      <c r="H74" s="84">
        <v>79050000</v>
      </c>
      <c r="I74" s="26"/>
    </row>
    <row r="75" spans="2:9">
      <c r="B75" s="135" t="s">
        <v>462</v>
      </c>
      <c r="C75" s="135" t="s">
        <v>458</v>
      </c>
      <c r="D75" s="35" t="s">
        <v>59</v>
      </c>
      <c r="E75" s="96" t="s">
        <v>311</v>
      </c>
      <c r="F75" s="137" t="s">
        <v>57</v>
      </c>
      <c r="G75" s="236">
        <v>8000000</v>
      </c>
      <c r="H75" s="84">
        <v>84320000</v>
      </c>
      <c r="I75" s="26"/>
    </row>
    <row r="76" spans="2:9">
      <c r="B76" s="135" t="s">
        <v>286</v>
      </c>
      <c r="C76" s="135" t="s">
        <v>354</v>
      </c>
      <c r="D76" s="35" t="s">
        <v>59</v>
      </c>
      <c r="E76" s="96" t="s">
        <v>311</v>
      </c>
      <c r="F76" s="137" t="s">
        <v>57</v>
      </c>
      <c r="G76" s="236">
        <v>10000000</v>
      </c>
      <c r="H76" s="84">
        <v>105400000</v>
      </c>
      <c r="I76" s="26"/>
    </row>
    <row r="77" spans="2:9">
      <c r="B77" s="135" t="s">
        <v>286</v>
      </c>
      <c r="C77" s="135" t="s">
        <v>367</v>
      </c>
      <c r="D77" s="35" t="s">
        <v>59</v>
      </c>
      <c r="E77" s="96" t="s">
        <v>311</v>
      </c>
      <c r="F77" s="137" t="s">
        <v>56</v>
      </c>
      <c r="G77" s="238">
        <v>276000000</v>
      </c>
      <c r="H77" s="84">
        <v>276000000</v>
      </c>
      <c r="I77" s="26"/>
    </row>
    <row r="78" spans="2:9">
      <c r="B78" s="135" t="s">
        <v>286</v>
      </c>
      <c r="C78" s="135" t="s">
        <v>440</v>
      </c>
      <c r="D78" s="35" t="s">
        <v>59</v>
      </c>
      <c r="E78" s="96" t="s">
        <v>311</v>
      </c>
      <c r="F78" s="137" t="s">
        <v>56</v>
      </c>
      <c r="G78" s="236">
        <v>215000000</v>
      </c>
      <c r="H78" s="84">
        <v>215000000</v>
      </c>
      <c r="I78" s="26"/>
    </row>
    <row r="79" spans="2:9">
      <c r="B79" s="135" t="s">
        <v>287</v>
      </c>
      <c r="C79" s="135" t="s">
        <v>180</v>
      </c>
      <c r="D79" s="35" t="s">
        <v>59</v>
      </c>
      <c r="E79" s="96" t="s">
        <v>311</v>
      </c>
      <c r="F79" s="137" t="s">
        <v>57</v>
      </c>
      <c r="G79" s="236">
        <v>43490000</v>
      </c>
      <c r="H79" s="84">
        <v>458384600</v>
      </c>
      <c r="I79" s="26"/>
    </row>
    <row r="80" spans="2:9">
      <c r="B80" s="135" t="s">
        <v>287</v>
      </c>
      <c r="C80" s="135" t="s">
        <v>233</v>
      </c>
      <c r="D80" s="35" t="s">
        <v>59</v>
      </c>
      <c r="E80" s="96" t="s">
        <v>311</v>
      </c>
      <c r="F80" s="127" t="s">
        <v>57</v>
      </c>
      <c r="G80" s="236">
        <v>20500000</v>
      </c>
      <c r="H80" s="84">
        <v>216070000</v>
      </c>
      <c r="I80" s="26"/>
    </row>
    <row r="81" spans="2:10">
      <c r="B81" s="135" t="s">
        <v>403</v>
      </c>
      <c r="C81" s="135" t="s">
        <v>405</v>
      </c>
      <c r="D81" s="35" t="s">
        <v>59</v>
      </c>
      <c r="E81" s="96" t="s">
        <v>311</v>
      </c>
      <c r="F81" s="137" t="s">
        <v>57</v>
      </c>
      <c r="G81" s="236">
        <v>17000000</v>
      </c>
      <c r="H81" s="84">
        <v>179180000</v>
      </c>
      <c r="I81" s="26"/>
    </row>
    <row r="82" spans="2:10">
      <c r="B82" s="135" t="s">
        <v>288</v>
      </c>
      <c r="C82" s="135" t="s">
        <v>459</v>
      </c>
      <c r="D82" s="35" t="s">
        <v>59</v>
      </c>
      <c r="E82" s="96" t="s">
        <v>311</v>
      </c>
      <c r="F82" s="137" t="s">
        <v>57</v>
      </c>
      <c r="G82" s="236">
        <v>19485000</v>
      </c>
      <c r="H82" s="84">
        <v>205371900</v>
      </c>
      <c r="I82" s="26"/>
    </row>
    <row r="83" spans="2:10">
      <c r="B83" s="135" t="s">
        <v>288</v>
      </c>
      <c r="C83" s="135" t="s">
        <v>309</v>
      </c>
      <c r="D83" s="35" t="s">
        <v>59</v>
      </c>
      <c r="E83" s="96" t="s">
        <v>311</v>
      </c>
      <c r="F83" s="137" t="s">
        <v>56</v>
      </c>
      <c r="G83" s="238">
        <v>480000000</v>
      </c>
      <c r="H83" s="84">
        <v>480000000</v>
      </c>
      <c r="I83" s="26"/>
    </row>
    <row r="84" spans="2:10">
      <c r="B84" s="135" t="s">
        <v>288</v>
      </c>
      <c r="C84" s="135" t="s">
        <v>263</v>
      </c>
      <c r="D84" s="35" t="s">
        <v>59</v>
      </c>
      <c r="E84" s="96" t="s">
        <v>311</v>
      </c>
      <c r="F84" s="137" t="s">
        <v>57</v>
      </c>
      <c r="G84" s="236">
        <v>5000000</v>
      </c>
      <c r="H84" s="84">
        <v>52700000</v>
      </c>
      <c r="I84" s="26"/>
    </row>
    <row r="85" spans="2:10">
      <c r="B85" s="135" t="s">
        <v>288</v>
      </c>
      <c r="C85" s="135" t="s">
        <v>368</v>
      </c>
      <c r="D85" s="35" t="s">
        <v>59</v>
      </c>
      <c r="E85" s="96" t="s">
        <v>311</v>
      </c>
      <c r="F85" s="127" t="s">
        <v>56</v>
      </c>
      <c r="G85" s="236">
        <v>100000000</v>
      </c>
      <c r="H85" s="84">
        <v>100000000</v>
      </c>
      <c r="I85" s="26"/>
    </row>
    <row r="86" spans="2:10">
      <c r="B86" s="135" t="s">
        <v>288</v>
      </c>
      <c r="C86" s="135" t="s">
        <v>356</v>
      </c>
      <c r="D86" s="35" t="s">
        <v>59</v>
      </c>
      <c r="E86" s="96" t="s">
        <v>311</v>
      </c>
      <c r="F86" s="127" t="s">
        <v>57</v>
      </c>
      <c r="G86" s="236">
        <v>7500000</v>
      </c>
      <c r="H86" s="84">
        <v>79050000</v>
      </c>
      <c r="I86" s="26"/>
    </row>
    <row r="87" spans="2:10" ht="15" customHeight="1">
      <c r="B87" s="135" t="s">
        <v>289</v>
      </c>
      <c r="C87" s="135" t="s">
        <v>441</v>
      </c>
      <c r="D87" s="35" t="s">
        <v>59</v>
      </c>
      <c r="E87" s="96" t="s">
        <v>311</v>
      </c>
      <c r="F87" s="137" t="s">
        <v>57</v>
      </c>
      <c r="G87" s="236">
        <v>21200000</v>
      </c>
      <c r="H87" s="84">
        <v>223448000</v>
      </c>
      <c r="I87" s="26"/>
    </row>
    <row r="88" spans="2:10">
      <c r="B88" s="135" t="s">
        <v>289</v>
      </c>
      <c r="C88" s="135" t="s">
        <v>397</v>
      </c>
      <c r="D88" s="35" t="s">
        <v>59</v>
      </c>
      <c r="E88" s="96" t="s">
        <v>311</v>
      </c>
      <c r="F88" s="137" t="s">
        <v>56</v>
      </c>
      <c r="G88" s="236">
        <v>252000000</v>
      </c>
      <c r="H88" s="84">
        <v>252000000</v>
      </c>
      <c r="I88" s="26"/>
    </row>
    <row r="89" spans="2:10">
      <c r="B89" s="135" t="s">
        <v>289</v>
      </c>
      <c r="C89" s="135" t="s">
        <v>310</v>
      </c>
      <c r="D89" s="35" t="s">
        <v>59</v>
      </c>
      <c r="E89" s="96" t="s">
        <v>311</v>
      </c>
      <c r="F89" s="137" t="s">
        <v>57</v>
      </c>
      <c r="G89" s="236">
        <v>15000000</v>
      </c>
      <c r="H89" s="84">
        <v>158100000</v>
      </c>
      <c r="I89" s="26"/>
    </row>
    <row r="90" spans="2:10">
      <c r="B90" s="135" t="s">
        <v>289</v>
      </c>
      <c r="C90" s="135" t="s">
        <v>323</v>
      </c>
      <c r="D90" s="35" t="s">
        <v>59</v>
      </c>
      <c r="E90" s="96" t="s">
        <v>311</v>
      </c>
      <c r="F90" s="127" t="s">
        <v>56</v>
      </c>
      <c r="G90" s="236">
        <v>121000000</v>
      </c>
      <c r="H90" s="84">
        <v>121000000</v>
      </c>
      <c r="I90" s="26"/>
    </row>
    <row r="91" spans="2:10">
      <c r="B91" s="135" t="s">
        <v>289</v>
      </c>
      <c r="C91" s="135" t="s">
        <v>238</v>
      </c>
      <c r="D91" s="35" t="s">
        <v>59</v>
      </c>
      <c r="E91" s="96" t="s">
        <v>311</v>
      </c>
      <c r="F91" s="127" t="s">
        <v>57</v>
      </c>
      <c r="G91" s="236">
        <v>15000000</v>
      </c>
      <c r="H91" s="84">
        <v>158100000</v>
      </c>
      <c r="I91" s="22"/>
      <c r="J91" s="97"/>
    </row>
    <row r="92" spans="2:10">
      <c r="B92" s="135" t="s">
        <v>289</v>
      </c>
      <c r="C92" s="135" t="s">
        <v>355</v>
      </c>
      <c r="D92" s="35" t="s">
        <v>59</v>
      </c>
      <c r="E92" s="96" t="s">
        <v>311</v>
      </c>
      <c r="F92" s="127" t="s">
        <v>56</v>
      </c>
      <c r="G92" s="236">
        <v>434000000</v>
      </c>
      <c r="H92" s="84">
        <v>434000000</v>
      </c>
      <c r="I92" s="22"/>
    </row>
    <row r="93" spans="2:10">
      <c r="B93" s="135" t="s">
        <v>289</v>
      </c>
      <c r="C93" s="135" t="s">
        <v>237</v>
      </c>
      <c r="D93" s="35" t="s">
        <v>59</v>
      </c>
      <c r="E93" s="96" t="s">
        <v>311</v>
      </c>
      <c r="F93" s="137" t="s">
        <v>57</v>
      </c>
      <c r="G93" s="236">
        <v>12000000</v>
      </c>
      <c r="H93" s="84">
        <v>126480000</v>
      </c>
      <c r="I93" s="22"/>
    </row>
    <row r="94" spans="2:10">
      <c r="B94" s="135" t="s">
        <v>348</v>
      </c>
      <c r="C94" s="135" t="s">
        <v>369</v>
      </c>
      <c r="D94" s="35" t="s">
        <v>59</v>
      </c>
      <c r="E94" s="96" t="s">
        <v>311</v>
      </c>
      <c r="F94" s="137" t="s">
        <v>56</v>
      </c>
      <c r="G94" s="236">
        <v>200000000</v>
      </c>
      <c r="H94" s="84">
        <v>200000000</v>
      </c>
      <c r="I94" s="22"/>
    </row>
    <row r="95" spans="2:10">
      <c r="B95" s="135" t="s">
        <v>290</v>
      </c>
      <c r="C95" s="135" t="s">
        <v>181</v>
      </c>
      <c r="D95" s="35" t="s">
        <v>59</v>
      </c>
      <c r="E95" s="96" t="s">
        <v>311</v>
      </c>
      <c r="F95" s="137" t="s">
        <v>57</v>
      </c>
      <c r="G95" s="236">
        <v>38753000</v>
      </c>
      <c r="H95" s="84">
        <v>408456620</v>
      </c>
      <c r="I95" s="22"/>
    </row>
    <row r="96" spans="2:10">
      <c r="B96" s="135" t="s">
        <v>290</v>
      </c>
      <c r="C96" s="135" t="s">
        <v>386</v>
      </c>
      <c r="D96" s="35" t="s">
        <v>59</v>
      </c>
      <c r="E96" s="96" t="s">
        <v>311</v>
      </c>
      <c r="F96" s="137" t="s">
        <v>56</v>
      </c>
      <c r="G96" s="236">
        <v>500000000</v>
      </c>
      <c r="H96" s="84">
        <v>500000000</v>
      </c>
      <c r="I96" s="22"/>
    </row>
    <row r="97" spans="2:9">
      <c r="B97" s="135" t="s">
        <v>290</v>
      </c>
      <c r="C97" s="135" t="s">
        <v>294</v>
      </c>
      <c r="D97" s="35" t="s">
        <v>59</v>
      </c>
      <c r="E97" s="96" t="s">
        <v>311</v>
      </c>
      <c r="F97" s="127" t="s">
        <v>56</v>
      </c>
      <c r="G97" s="236">
        <v>430000000</v>
      </c>
      <c r="H97" s="84">
        <v>430000000</v>
      </c>
      <c r="I97" s="22"/>
    </row>
    <row r="98" spans="2:9">
      <c r="B98" s="135" t="s">
        <v>290</v>
      </c>
      <c r="C98" s="135" t="s">
        <v>358</v>
      </c>
      <c r="D98" s="35" t="s">
        <v>59</v>
      </c>
      <c r="E98" s="96" t="s">
        <v>311</v>
      </c>
      <c r="F98" s="127" t="s">
        <v>57</v>
      </c>
      <c r="G98" s="236">
        <v>15300000</v>
      </c>
      <c r="H98" s="84">
        <v>161262000</v>
      </c>
      <c r="I98" s="22"/>
    </row>
    <row r="99" spans="2:9">
      <c r="B99" s="135" t="s">
        <v>290</v>
      </c>
      <c r="C99" s="135" t="s">
        <v>357</v>
      </c>
      <c r="D99" s="35" t="s">
        <v>59</v>
      </c>
      <c r="E99" s="96" t="s">
        <v>311</v>
      </c>
      <c r="F99" s="127" t="s">
        <v>56</v>
      </c>
      <c r="G99" s="236">
        <v>203000000</v>
      </c>
      <c r="H99" s="84">
        <v>203000000</v>
      </c>
      <c r="I99" s="22"/>
    </row>
    <row r="100" spans="2:9">
      <c r="B100" s="135" t="s">
        <v>291</v>
      </c>
      <c r="C100" s="135" t="s">
        <v>359</v>
      </c>
      <c r="D100" s="35" t="s">
        <v>208</v>
      </c>
      <c r="E100" s="96" t="s">
        <v>70</v>
      </c>
      <c r="F100" s="127" t="s">
        <v>56</v>
      </c>
      <c r="G100" s="236">
        <v>200000000</v>
      </c>
      <c r="H100" s="84">
        <v>200000000</v>
      </c>
      <c r="I100" s="22"/>
    </row>
    <row r="101" spans="2:9">
      <c r="B101" s="135" t="s">
        <v>291</v>
      </c>
      <c r="C101" s="135" t="s">
        <v>393</v>
      </c>
      <c r="D101" s="35" t="s">
        <v>208</v>
      </c>
      <c r="E101" s="96" t="s">
        <v>70</v>
      </c>
      <c r="F101" s="127" t="s">
        <v>56</v>
      </c>
      <c r="G101" s="236">
        <v>164000000</v>
      </c>
      <c r="H101" s="84">
        <v>164000000</v>
      </c>
      <c r="I101" s="22"/>
    </row>
    <row r="102" spans="2:9">
      <c r="B102" s="135" t="s">
        <v>387</v>
      </c>
      <c r="C102" s="135" t="s">
        <v>388</v>
      </c>
      <c r="D102" s="35" t="s">
        <v>59</v>
      </c>
      <c r="E102" s="96" t="s">
        <v>311</v>
      </c>
      <c r="F102" s="137" t="s">
        <v>56</v>
      </c>
      <c r="G102" s="236">
        <v>380000000</v>
      </c>
      <c r="H102" s="84">
        <v>380000000</v>
      </c>
      <c r="I102" s="22"/>
    </row>
    <row r="103" spans="2:9">
      <c r="B103" s="135" t="s">
        <v>387</v>
      </c>
      <c r="C103" s="135" t="s">
        <v>442</v>
      </c>
      <c r="D103" s="35" t="s">
        <v>59</v>
      </c>
      <c r="E103" s="96" t="s">
        <v>311</v>
      </c>
      <c r="F103" s="137" t="s">
        <v>56</v>
      </c>
      <c r="G103" s="236">
        <v>70000000</v>
      </c>
      <c r="H103" s="84">
        <v>70000000</v>
      </c>
      <c r="I103" s="22"/>
    </row>
    <row r="104" spans="2:9">
      <c r="B104" s="135" t="s">
        <v>292</v>
      </c>
      <c r="C104" s="135" t="s">
        <v>212</v>
      </c>
      <c r="D104" s="35" t="s">
        <v>59</v>
      </c>
      <c r="E104" s="96" t="s">
        <v>311</v>
      </c>
      <c r="F104" s="137" t="s">
        <v>57</v>
      </c>
      <c r="G104" s="236">
        <v>36000000</v>
      </c>
      <c r="H104" s="84">
        <v>379440000</v>
      </c>
      <c r="I104" s="22"/>
    </row>
    <row r="105" spans="2:9">
      <c r="B105" s="135" t="s">
        <v>292</v>
      </c>
      <c r="C105" s="135" t="s">
        <v>404</v>
      </c>
      <c r="D105" s="35" t="s">
        <v>59</v>
      </c>
      <c r="E105" s="96" t="s">
        <v>311</v>
      </c>
      <c r="F105" s="137" t="s">
        <v>56</v>
      </c>
      <c r="G105" s="236">
        <v>492000000</v>
      </c>
      <c r="H105" s="84">
        <v>492000000</v>
      </c>
      <c r="I105" s="22"/>
    </row>
    <row r="106" spans="2:9">
      <c r="B106" s="135" t="s">
        <v>292</v>
      </c>
      <c r="C106" s="135" t="s">
        <v>239</v>
      </c>
      <c r="D106" s="35" t="s">
        <v>59</v>
      </c>
      <c r="E106" s="96" t="s">
        <v>311</v>
      </c>
      <c r="F106" s="137" t="s">
        <v>57</v>
      </c>
      <c r="G106" s="236">
        <v>22500000</v>
      </c>
      <c r="H106" s="84">
        <v>237150000</v>
      </c>
      <c r="I106" s="22"/>
    </row>
    <row r="107" spans="2:9">
      <c r="B107" s="135"/>
      <c r="C107" s="135"/>
      <c r="D107" s="35"/>
      <c r="E107" s="96"/>
      <c r="F107" s="137"/>
      <c r="G107" s="236"/>
      <c r="H107" s="84"/>
      <c r="I107" s="22"/>
    </row>
    <row r="108" spans="2:9">
      <c r="B108" s="135" t="s">
        <v>463</v>
      </c>
      <c r="C108" s="135"/>
      <c r="D108" s="35" t="s">
        <v>464</v>
      </c>
      <c r="E108" s="96" t="s">
        <v>70</v>
      </c>
      <c r="F108" s="127" t="s">
        <v>56</v>
      </c>
      <c r="G108" s="236">
        <v>2300000000</v>
      </c>
      <c r="H108" s="236">
        <v>2300000000</v>
      </c>
      <c r="I108" s="22"/>
    </row>
    <row r="109" spans="2:9">
      <c r="B109" s="135"/>
      <c r="C109" s="135"/>
      <c r="D109" s="35"/>
      <c r="E109" s="96"/>
      <c r="F109" s="127"/>
      <c r="G109" s="236"/>
      <c r="H109" s="84"/>
      <c r="I109" s="22"/>
    </row>
    <row r="110" spans="2:9">
      <c r="B110" s="135" t="s">
        <v>295</v>
      </c>
      <c r="C110" s="135"/>
      <c r="D110" s="1" t="s">
        <v>215</v>
      </c>
      <c r="E110" s="96" t="s">
        <v>444</v>
      </c>
      <c r="F110" s="127" t="s">
        <v>56</v>
      </c>
      <c r="G110" s="85">
        <v>938753943.64999998</v>
      </c>
      <c r="H110" s="84">
        <v>938753943.64999998</v>
      </c>
      <c r="I110" s="22"/>
    </row>
    <row r="111" spans="2:9">
      <c r="B111" s="135" t="s">
        <v>295</v>
      </c>
      <c r="C111" s="231"/>
      <c r="D111" s="1" t="s">
        <v>215</v>
      </c>
      <c r="E111" s="96" t="s">
        <v>444</v>
      </c>
      <c r="F111" s="127" t="s">
        <v>57</v>
      </c>
      <c r="G111" s="85">
        <v>6070012.3700000001</v>
      </c>
      <c r="H111" s="84">
        <v>63977930.379799999</v>
      </c>
      <c r="I111" s="22"/>
    </row>
    <row r="112" spans="2:9">
      <c r="B112" s="135" t="s">
        <v>295</v>
      </c>
      <c r="C112" s="35"/>
      <c r="D112" s="1" t="s">
        <v>215</v>
      </c>
      <c r="E112" s="96" t="s">
        <v>444</v>
      </c>
      <c r="F112" s="232" t="s">
        <v>313</v>
      </c>
      <c r="G112" s="85">
        <v>58</v>
      </c>
      <c r="H112" s="84">
        <v>571.15499999999997</v>
      </c>
      <c r="I112" s="22"/>
    </row>
    <row r="113" spans="2:9">
      <c r="B113" s="135" t="s">
        <v>295</v>
      </c>
      <c r="C113" s="35"/>
      <c r="D113" s="1" t="s">
        <v>215</v>
      </c>
      <c r="E113" s="96" t="s">
        <v>444</v>
      </c>
      <c r="F113" s="233" t="s">
        <v>61</v>
      </c>
      <c r="G113" s="85">
        <v>1183110.1200000001</v>
      </c>
      <c r="H113" s="85">
        <v>1145250.5961600002</v>
      </c>
      <c r="I113" s="22"/>
    </row>
    <row r="114" spans="2:9">
      <c r="B114" s="135" t="s">
        <v>295</v>
      </c>
      <c r="C114" s="35"/>
      <c r="D114" s="1" t="s">
        <v>215</v>
      </c>
      <c r="E114" s="96" t="s">
        <v>444</v>
      </c>
      <c r="F114" s="233" t="s">
        <v>201</v>
      </c>
      <c r="G114" s="85">
        <v>183490.42</v>
      </c>
      <c r="H114" s="85">
        <v>2201701.5495800003</v>
      </c>
      <c r="I114" s="22"/>
    </row>
    <row r="115" spans="2:9">
      <c r="B115" s="135" t="s">
        <v>296</v>
      </c>
      <c r="C115" s="35"/>
      <c r="D115" s="1" t="s">
        <v>215</v>
      </c>
      <c r="E115" s="96" t="s">
        <v>317</v>
      </c>
      <c r="F115" s="233" t="s">
        <v>56</v>
      </c>
      <c r="G115" s="85">
        <v>1467114.39</v>
      </c>
      <c r="H115" s="85">
        <v>1467114.39</v>
      </c>
      <c r="I115" s="22"/>
    </row>
    <row r="116" spans="2:9">
      <c r="B116" s="135" t="s">
        <v>296</v>
      </c>
      <c r="C116" s="35"/>
      <c r="D116" s="1" t="s">
        <v>215</v>
      </c>
      <c r="E116" s="96" t="s">
        <v>317</v>
      </c>
      <c r="F116" s="127" t="s">
        <v>57</v>
      </c>
      <c r="G116" s="85">
        <v>-3704640.8</v>
      </c>
      <c r="H116" s="84">
        <v>-39046914.031999998</v>
      </c>
      <c r="I116" s="22"/>
    </row>
    <row r="117" spans="2:9">
      <c r="B117" s="135" t="s">
        <v>428</v>
      </c>
      <c r="C117" s="135"/>
      <c r="D117" s="35" t="s">
        <v>215</v>
      </c>
      <c r="E117" s="96" t="s">
        <v>443</v>
      </c>
      <c r="F117" s="127" t="s">
        <v>57</v>
      </c>
      <c r="G117" s="236">
        <v>40005133.329999998</v>
      </c>
      <c r="H117" s="84">
        <v>421654105.29819995</v>
      </c>
      <c r="I117" s="26"/>
    </row>
    <row r="118" spans="2:9">
      <c r="C118" s="135"/>
      <c r="D118" s="135"/>
      <c r="E118" s="96"/>
      <c r="F118" s="127"/>
      <c r="G118" s="236"/>
      <c r="H118" s="236"/>
      <c r="I118" s="22"/>
    </row>
    <row r="119" spans="2:9">
      <c r="B119" s="131" t="s">
        <v>11</v>
      </c>
      <c r="C119" s="132"/>
      <c r="D119" s="132"/>
      <c r="E119" s="133"/>
      <c r="F119" s="132"/>
      <c r="G119" s="134"/>
      <c r="H119" s="134">
        <f>SUM(H21:H118)</f>
        <v>31643468342.986736</v>
      </c>
    </row>
    <row r="120" spans="2:9">
      <c r="C120" s="2"/>
      <c r="D120" s="47"/>
      <c r="E120" s="47"/>
      <c r="F120" s="47"/>
      <c r="H120" s="81"/>
    </row>
    <row r="121" spans="2:9">
      <c r="D121" s="1"/>
      <c r="E121" s="1"/>
      <c r="F121" s="1"/>
      <c r="G121" s="47" t="s">
        <v>150</v>
      </c>
      <c r="H121" s="94">
        <f>H21/G21</f>
        <v>10.54</v>
      </c>
    </row>
    <row r="122" spans="2:9">
      <c r="D122" s="1"/>
      <c r="E122" s="1"/>
      <c r="F122" s="1"/>
      <c r="G122" s="47" t="s">
        <v>324</v>
      </c>
      <c r="H122" s="94">
        <f>H114/G114</f>
        <v>11.999000000000001</v>
      </c>
    </row>
    <row r="123" spans="2:9">
      <c r="B123" s="2" t="s">
        <v>109</v>
      </c>
      <c r="C123" s="2"/>
      <c r="D123" s="47"/>
      <c r="E123" s="47"/>
      <c r="F123" s="47"/>
      <c r="G123" s="19" t="s">
        <v>325</v>
      </c>
      <c r="H123" s="230">
        <f>H113/G113</f>
        <v>0.96800000000000008</v>
      </c>
    </row>
    <row r="124" spans="2:9">
      <c r="B124" s="2" t="s">
        <v>261</v>
      </c>
      <c r="C124" s="2"/>
      <c r="D124" s="47"/>
      <c r="E124" s="47"/>
      <c r="F124" s="47"/>
      <c r="H124" s="230"/>
    </row>
    <row r="125" spans="2:9">
      <c r="B125" s="2" t="s">
        <v>166</v>
      </c>
      <c r="C125" s="2"/>
      <c r="D125" s="47"/>
      <c r="E125" s="47"/>
      <c r="F125" s="47"/>
    </row>
  </sheetData>
  <sortState xmlns:xlrd2="http://schemas.microsoft.com/office/spreadsheetml/2017/richdata2" ref="B21:H109">
    <sortCondition ref="B21:B109"/>
  </sortState>
  <dataValidations count="1">
    <dataValidation type="list" allowBlank="1" showInputMessage="1" showErrorMessage="1" promptTitle="Please select a currency" prompt=" " sqref="F84 F21:F38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headerFooter>
    <oddHeader>&amp;R&amp;"Calibri"&amp;12&amp;K008A00I N T E R N - A L L I A N S E N&amp;1#</oddHeader>
    <oddFooter>&amp;L&amp;1#&amp;"Calibri"&amp;12&amp;K008A00I N T E R N - A L L I A N S E 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2022-10-24T12:14:30Z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4121a6-36f3-4678-bd5a-1ffd39207b5b_Enabled">
    <vt:lpwstr>true</vt:lpwstr>
  </property>
  <property fmtid="{D5CDD505-2E9C-101B-9397-08002B2CF9AE}" pid="3" name="MSIP_Label_604121a6-36f3-4678-bd5a-1ffd39207b5b_SetDate">
    <vt:lpwstr>2022-10-24T12:14:29Z</vt:lpwstr>
  </property>
  <property fmtid="{D5CDD505-2E9C-101B-9397-08002B2CF9AE}" pid="4" name="MSIP_Label_604121a6-36f3-4678-bd5a-1ffd39207b5b_Method">
    <vt:lpwstr>Standard</vt:lpwstr>
  </property>
  <property fmtid="{D5CDD505-2E9C-101B-9397-08002B2CF9AE}" pid="5" name="MSIP_Label_604121a6-36f3-4678-bd5a-1ffd39207b5b_Name">
    <vt:lpwstr>604121a6-36f3-4678-bd5a-1ffd39207b5b</vt:lpwstr>
  </property>
  <property fmtid="{D5CDD505-2E9C-101B-9397-08002B2CF9AE}" pid="6" name="MSIP_Label_604121a6-36f3-4678-bd5a-1ffd39207b5b_SiteId">
    <vt:lpwstr>491e8cc4-2204-4312-8565-17f85046df01</vt:lpwstr>
  </property>
  <property fmtid="{D5CDD505-2E9C-101B-9397-08002B2CF9AE}" pid="7" name="MSIP_Label_604121a6-36f3-4678-bd5a-1ffd39207b5b_ActionId">
    <vt:lpwstr>90b342bc-0e69-45dd-9c37-94c315202934</vt:lpwstr>
  </property>
  <property fmtid="{D5CDD505-2E9C-101B-9397-08002B2CF9AE}" pid="8" name="MSIP_Label_604121a6-36f3-4678-bd5a-1ffd39207b5b_ContentBits">
    <vt:lpwstr>3</vt:lpwstr>
  </property>
</Properties>
</file>